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" yWindow="15" windowWidth="9720" windowHeight="8100" tabRatio="917" activeTab="1"/>
  </bookViews>
  <sheets>
    <sheet name="1-4 класс " sheetId="20" r:id="rId1"/>
    <sheet name="5-11 класс " sheetId="19" r:id="rId2"/>
    <sheet name="Лист1" sheetId="18" r:id="rId3"/>
  </sheets>
  <externalReferences>
    <externalReference r:id="rId4"/>
  </externalReferences>
  <definedNames>
    <definedName name="__xlnm._FilterDatabase" localSheetId="0">#REF!</definedName>
    <definedName name="__xlnm._FilterDatabase" localSheetId="1">#REF!</definedName>
    <definedName name="__xlnm._FilterDatabase">#REF!</definedName>
    <definedName name="__xlnm.Print_Area" localSheetId="0">#REF!</definedName>
    <definedName name="__xlnm.Print_Area" localSheetId="1">#REF!</definedName>
    <definedName name="__xlnm.Print_Area">#REF!</definedName>
    <definedName name="__xlnm.Print_Area_1" localSheetId="0">#REF!</definedName>
    <definedName name="__xlnm.Print_Area_1" localSheetId="1">#REF!</definedName>
    <definedName name="__xlnm.Print_Area_1">#REF!</definedName>
    <definedName name="__xlnm.Print_Area_12" localSheetId="0">#REF!</definedName>
    <definedName name="__xlnm.Print_Area_12" localSheetId="1">#REF!</definedName>
    <definedName name="__xlnm.Print_Area_12">#REF!</definedName>
    <definedName name="__xlnm.Print_Area_13" localSheetId="0">#REF!</definedName>
    <definedName name="__xlnm.Print_Area_13" localSheetId="1">#REF!</definedName>
    <definedName name="__xlnm.Print_Area_13">#REF!</definedName>
    <definedName name="__xlnm.Print_Area_14" localSheetId="0">#REF!</definedName>
    <definedName name="__xlnm.Print_Area_14" localSheetId="1">#REF!</definedName>
    <definedName name="__xlnm.Print_Area_14">#REF!</definedName>
    <definedName name="__xlnm.Print_Area_2" localSheetId="0">#REF!</definedName>
    <definedName name="__xlnm.Print_Area_2" localSheetId="1">#REF!</definedName>
    <definedName name="__xlnm.Print_Area_2">#REF!</definedName>
    <definedName name="__xlnm.Print_Area_5" localSheetId="0">#REF!</definedName>
    <definedName name="__xlnm.Print_Area_5" localSheetId="1">#REF!</definedName>
    <definedName name="__xlnm.Print_Area_5">#REF!</definedName>
    <definedName name="_xlnm._FilterDatabase" localSheetId="1" hidden="1">'5-11 класс '!$A$1:$O$327</definedName>
    <definedName name="закуски" localSheetId="0">#REF!</definedName>
    <definedName name="закуски" localSheetId="1">#REF!</definedName>
    <definedName name="закуски">#REF!</definedName>
    <definedName name="_xlnm.Print_Area" localSheetId="0">'1-4 класс '!$A$1:$O$319</definedName>
    <definedName name="_xlnm.Print_Area" localSheetId="1">'5-11 класс '!$A$1:$O$323</definedName>
  </definedNames>
  <calcPr calcId="145621"/>
</workbook>
</file>

<file path=xl/calcChain.xml><?xml version="1.0" encoding="utf-8"?>
<calcChain xmlns="http://schemas.openxmlformats.org/spreadsheetml/2006/main">
  <c r="O78" i="20" l="1"/>
  <c r="N78" i="20"/>
  <c r="M78" i="20"/>
  <c r="L78" i="20"/>
  <c r="K78" i="20"/>
  <c r="J78" i="20"/>
  <c r="I78" i="20"/>
  <c r="H78" i="20"/>
  <c r="F20" i="20" l="1"/>
  <c r="F306" i="20"/>
  <c r="N317" i="20"/>
  <c r="J317" i="20"/>
  <c r="O316" i="20"/>
  <c r="O318" i="20" s="1"/>
  <c r="N316" i="20"/>
  <c r="M316" i="20"/>
  <c r="L316" i="20"/>
  <c r="K316" i="20"/>
  <c r="K318" i="20" s="1"/>
  <c r="J316" i="20"/>
  <c r="I316" i="20"/>
  <c r="H316" i="20"/>
  <c r="G316" i="20"/>
  <c r="G318" i="20" s="1"/>
  <c r="F316" i="20"/>
  <c r="E316" i="20"/>
  <c r="D316" i="20"/>
  <c r="C316" i="20"/>
  <c r="O312" i="20"/>
  <c r="N312" i="20"/>
  <c r="M312" i="20"/>
  <c r="L312" i="20"/>
  <c r="K312" i="20"/>
  <c r="J312" i="20"/>
  <c r="I312" i="20"/>
  <c r="H312" i="20"/>
  <c r="G312" i="20"/>
  <c r="F312" i="20"/>
  <c r="E312" i="20"/>
  <c r="D312" i="20"/>
  <c r="C312" i="20"/>
  <c r="O306" i="20"/>
  <c r="N306" i="20"/>
  <c r="M306" i="20"/>
  <c r="L306" i="20"/>
  <c r="K306" i="20"/>
  <c r="J306" i="20"/>
  <c r="I306" i="20"/>
  <c r="H306" i="20"/>
  <c r="G306" i="20"/>
  <c r="E306" i="20"/>
  <c r="D306" i="20"/>
  <c r="C306" i="20"/>
  <c r="O297" i="20"/>
  <c r="N297" i="20"/>
  <c r="M297" i="20"/>
  <c r="L297" i="20"/>
  <c r="L319" i="20" s="1"/>
  <c r="K297" i="20"/>
  <c r="J297" i="20"/>
  <c r="I297" i="20"/>
  <c r="H297" i="20"/>
  <c r="H319" i="20" s="1"/>
  <c r="G297" i="20"/>
  <c r="F297" i="20"/>
  <c r="E297" i="20"/>
  <c r="D297" i="20"/>
  <c r="C297" i="20"/>
  <c r="O284" i="20"/>
  <c r="N284" i="20"/>
  <c r="M284" i="20"/>
  <c r="L284" i="20"/>
  <c r="K284" i="20"/>
  <c r="J284" i="20"/>
  <c r="I284" i="20"/>
  <c r="H284" i="20"/>
  <c r="G284" i="20"/>
  <c r="F284" i="20"/>
  <c r="E284" i="20"/>
  <c r="D284" i="20"/>
  <c r="C284" i="20"/>
  <c r="O280" i="20"/>
  <c r="N280" i="20"/>
  <c r="M280" i="20"/>
  <c r="L280" i="20"/>
  <c r="K280" i="20"/>
  <c r="J280" i="20"/>
  <c r="I280" i="20"/>
  <c r="H280" i="20"/>
  <c r="G280" i="20"/>
  <c r="F280" i="20"/>
  <c r="E280" i="20"/>
  <c r="D280" i="20"/>
  <c r="C280" i="20"/>
  <c r="O274" i="20"/>
  <c r="N274" i="20"/>
  <c r="N286" i="20" s="1"/>
  <c r="M274" i="20"/>
  <c r="L274" i="20"/>
  <c r="K274" i="20"/>
  <c r="J274" i="20"/>
  <c r="J285" i="20" s="1"/>
  <c r="I274" i="20"/>
  <c r="H274" i="20"/>
  <c r="G274" i="20"/>
  <c r="F274" i="20"/>
  <c r="E274" i="20"/>
  <c r="D274" i="20"/>
  <c r="C274" i="20"/>
  <c r="O266" i="20"/>
  <c r="N266" i="20"/>
  <c r="M266" i="20"/>
  <c r="L266" i="20"/>
  <c r="L287" i="20" s="1"/>
  <c r="K266" i="20"/>
  <c r="J266" i="20"/>
  <c r="I266" i="20"/>
  <c r="H266" i="20"/>
  <c r="H287" i="20" s="1"/>
  <c r="G266" i="20"/>
  <c r="F266" i="20"/>
  <c r="E266" i="20"/>
  <c r="D266" i="20"/>
  <c r="C266" i="20"/>
  <c r="N253" i="20"/>
  <c r="J253" i="20"/>
  <c r="O252" i="20"/>
  <c r="N252" i="20"/>
  <c r="N255" i="20" s="1"/>
  <c r="M252" i="20"/>
  <c r="L252" i="20"/>
  <c r="K252" i="20"/>
  <c r="J252" i="20"/>
  <c r="J254" i="20" s="1"/>
  <c r="I252" i="20"/>
  <c r="H252" i="20"/>
  <c r="G252" i="20"/>
  <c r="F252" i="20"/>
  <c r="F255" i="20" s="1"/>
  <c r="E252" i="20"/>
  <c r="D252" i="20"/>
  <c r="C252" i="20"/>
  <c r="O248" i="20"/>
  <c r="N248" i="20"/>
  <c r="M248" i="20"/>
  <c r="L248" i="20"/>
  <c r="K248" i="20"/>
  <c r="J248" i="20"/>
  <c r="I248" i="20"/>
  <c r="H248" i="20"/>
  <c r="G248" i="20"/>
  <c r="F248" i="20"/>
  <c r="E248" i="20"/>
  <c r="D248" i="20"/>
  <c r="O242" i="20"/>
  <c r="O255" i="20" s="1"/>
  <c r="N242" i="20"/>
  <c r="M242" i="20"/>
  <c r="L242" i="20"/>
  <c r="K242" i="20"/>
  <c r="K255" i="20" s="1"/>
  <c r="J242" i="20"/>
  <c r="I242" i="20"/>
  <c r="H242" i="20"/>
  <c r="G242" i="20"/>
  <c r="G254" i="20" s="1"/>
  <c r="F242" i="20"/>
  <c r="F253" i="20" s="1"/>
  <c r="E242" i="20"/>
  <c r="D242" i="20"/>
  <c r="C242" i="20"/>
  <c r="O234" i="20"/>
  <c r="N234" i="20"/>
  <c r="M234" i="20"/>
  <c r="L234" i="20"/>
  <c r="K234" i="20"/>
  <c r="J234" i="20"/>
  <c r="I234" i="20"/>
  <c r="H234" i="20"/>
  <c r="G234" i="20"/>
  <c r="F234" i="20"/>
  <c r="E234" i="20"/>
  <c r="D234" i="20"/>
  <c r="C234" i="20"/>
  <c r="J224" i="20"/>
  <c r="N223" i="20"/>
  <c r="F223" i="20"/>
  <c r="J222" i="20"/>
  <c r="O221" i="20"/>
  <c r="N221" i="20"/>
  <c r="M221" i="20"/>
  <c r="L221" i="20"/>
  <c r="K221" i="20"/>
  <c r="J221" i="20"/>
  <c r="J223" i="20" s="1"/>
  <c r="I221" i="20"/>
  <c r="H221" i="20"/>
  <c r="G221" i="20"/>
  <c r="F221" i="20"/>
  <c r="E221" i="20"/>
  <c r="D221" i="20"/>
  <c r="C221" i="20"/>
  <c r="O217" i="20"/>
  <c r="N217" i="20"/>
  <c r="N224" i="20" s="1"/>
  <c r="M217" i="20"/>
  <c r="L217" i="20"/>
  <c r="K217" i="20"/>
  <c r="J217" i="20"/>
  <c r="I217" i="20"/>
  <c r="H217" i="20"/>
  <c r="G217" i="20"/>
  <c r="F217" i="20"/>
  <c r="F224" i="20" s="1"/>
  <c r="E217" i="20"/>
  <c r="D217" i="20"/>
  <c r="C217" i="20"/>
  <c r="O211" i="20"/>
  <c r="N211" i="20"/>
  <c r="M211" i="20"/>
  <c r="L211" i="20"/>
  <c r="K211" i="20"/>
  <c r="J211" i="20"/>
  <c r="I211" i="20"/>
  <c r="H211" i="20"/>
  <c r="G211" i="20"/>
  <c r="F211" i="20"/>
  <c r="E211" i="20"/>
  <c r="D211" i="20"/>
  <c r="C211" i="20"/>
  <c r="O202" i="20"/>
  <c r="N202" i="20"/>
  <c r="M202" i="20"/>
  <c r="M224" i="20" s="1"/>
  <c r="L202" i="20"/>
  <c r="K202" i="20"/>
  <c r="J202" i="20"/>
  <c r="I202" i="20"/>
  <c r="I223" i="20" s="1"/>
  <c r="H202" i="20"/>
  <c r="G202" i="20"/>
  <c r="F202" i="20"/>
  <c r="E202" i="20"/>
  <c r="E224" i="20" s="1"/>
  <c r="D202" i="20"/>
  <c r="C202" i="20"/>
  <c r="J191" i="20"/>
  <c r="M190" i="20"/>
  <c r="I190" i="20"/>
  <c r="O189" i="20"/>
  <c r="N189" i="20"/>
  <c r="N191" i="20" s="1"/>
  <c r="M189" i="20"/>
  <c r="M191" i="20" s="1"/>
  <c r="L189" i="20"/>
  <c r="K189" i="20"/>
  <c r="J189" i="20"/>
  <c r="I189" i="20"/>
  <c r="I192" i="20" s="1"/>
  <c r="H189" i="20"/>
  <c r="G189" i="20"/>
  <c r="F189" i="20"/>
  <c r="E189" i="20"/>
  <c r="D189" i="20"/>
  <c r="C189" i="20"/>
  <c r="O185" i="20"/>
  <c r="N185" i="20"/>
  <c r="N192" i="20" s="1"/>
  <c r="M185" i="20"/>
  <c r="L185" i="20"/>
  <c r="K185" i="20"/>
  <c r="J185" i="20"/>
  <c r="J192" i="20" s="1"/>
  <c r="I185" i="20"/>
  <c r="H185" i="20"/>
  <c r="G185" i="20"/>
  <c r="F185" i="20"/>
  <c r="E185" i="20"/>
  <c r="D185" i="20"/>
  <c r="C185" i="20"/>
  <c r="O179" i="20"/>
  <c r="N179" i="20"/>
  <c r="M179" i="20"/>
  <c r="L179" i="20"/>
  <c r="K179" i="20"/>
  <c r="J179" i="20"/>
  <c r="I179" i="20"/>
  <c r="H179" i="20"/>
  <c r="G179" i="20"/>
  <c r="F179" i="20"/>
  <c r="E179" i="20"/>
  <c r="D179" i="20"/>
  <c r="O170" i="20"/>
  <c r="N170" i="20"/>
  <c r="M170" i="20"/>
  <c r="L170" i="20"/>
  <c r="K170" i="20"/>
  <c r="J170" i="20"/>
  <c r="I170" i="20"/>
  <c r="H170" i="20"/>
  <c r="G170" i="20"/>
  <c r="F170" i="20"/>
  <c r="E170" i="20"/>
  <c r="E190" i="20" s="1"/>
  <c r="D170" i="20"/>
  <c r="C170" i="20"/>
  <c r="H159" i="20"/>
  <c r="L158" i="20"/>
  <c r="M157" i="20"/>
  <c r="I157" i="20"/>
  <c r="H157" i="20"/>
  <c r="O156" i="20"/>
  <c r="N156" i="20"/>
  <c r="M156" i="20"/>
  <c r="M158" i="20" s="1"/>
  <c r="L156" i="20"/>
  <c r="K156" i="20"/>
  <c r="J156" i="20"/>
  <c r="I156" i="20"/>
  <c r="I159" i="20" s="1"/>
  <c r="H156" i="20"/>
  <c r="G156" i="20"/>
  <c r="F156" i="20"/>
  <c r="E156" i="20"/>
  <c r="D156" i="20"/>
  <c r="C156" i="20"/>
  <c r="O152" i="20"/>
  <c r="N152" i="20"/>
  <c r="M152" i="20"/>
  <c r="L152" i="20"/>
  <c r="K152" i="20"/>
  <c r="J152" i="20"/>
  <c r="I152" i="20"/>
  <c r="H152" i="20"/>
  <c r="G152" i="20"/>
  <c r="F152" i="20"/>
  <c r="E152" i="20"/>
  <c r="D152" i="20"/>
  <c r="C152" i="20"/>
  <c r="O146" i="20"/>
  <c r="N146" i="20"/>
  <c r="M146" i="20"/>
  <c r="L146" i="20"/>
  <c r="K146" i="20"/>
  <c r="J146" i="20"/>
  <c r="I146" i="20"/>
  <c r="H146" i="20"/>
  <c r="G146" i="20"/>
  <c r="F146" i="20"/>
  <c r="E146" i="20"/>
  <c r="D146" i="20"/>
  <c r="C146" i="20"/>
  <c r="O137" i="20"/>
  <c r="N137" i="20"/>
  <c r="M137" i="20"/>
  <c r="L137" i="20"/>
  <c r="L159" i="20" s="1"/>
  <c r="K137" i="20"/>
  <c r="J137" i="20"/>
  <c r="I137" i="20"/>
  <c r="H137" i="20"/>
  <c r="H158" i="20" s="1"/>
  <c r="G137" i="20"/>
  <c r="F137" i="20"/>
  <c r="E137" i="20"/>
  <c r="D137" i="20"/>
  <c r="C137" i="20"/>
  <c r="M126" i="20"/>
  <c r="E126" i="20"/>
  <c r="L125" i="20"/>
  <c r="O124" i="20"/>
  <c r="N124" i="20"/>
  <c r="M124" i="20"/>
  <c r="L124" i="20"/>
  <c r="L127" i="20" s="1"/>
  <c r="K124" i="20"/>
  <c r="J124" i="20"/>
  <c r="I124" i="20"/>
  <c r="I126" i="20" s="1"/>
  <c r="H124" i="20"/>
  <c r="H126" i="20" s="1"/>
  <c r="G124" i="20"/>
  <c r="F124" i="20"/>
  <c r="E124" i="20"/>
  <c r="D124" i="20"/>
  <c r="C124" i="20"/>
  <c r="O120" i="20"/>
  <c r="N120" i="20"/>
  <c r="M120" i="20"/>
  <c r="L120" i="20"/>
  <c r="K120" i="20"/>
  <c r="J120" i="20"/>
  <c r="I120" i="20"/>
  <c r="H120" i="20"/>
  <c r="G120" i="20"/>
  <c r="F120" i="20"/>
  <c r="E120" i="20"/>
  <c r="D120" i="20"/>
  <c r="C120" i="20"/>
  <c r="O114" i="20"/>
  <c r="N114" i="20"/>
  <c r="M114" i="20"/>
  <c r="L114" i="20"/>
  <c r="K114" i="20"/>
  <c r="J114" i="20"/>
  <c r="I114" i="20"/>
  <c r="H114" i="20"/>
  <c r="G114" i="20"/>
  <c r="F114" i="20"/>
  <c r="E114" i="20"/>
  <c r="D114" i="20"/>
  <c r="C114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C106" i="20"/>
  <c r="O92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O88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O82" i="20"/>
  <c r="N82" i="20"/>
  <c r="K82" i="20"/>
  <c r="J82" i="20"/>
  <c r="G82" i="20"/>
  <c r="F82" i="20"/>
  <c r="E82" i="20"/>
  <c r="D82" i="20"/>
  <c r="C82" i="20"/>
  <c r="M82" i="20"/>
  <c r="M93" i="20" s="1"/>
  <c r="L82" i="20"/>
  <c r="I82" i="20"/>
  <c r="H82" i="20"/>
  <c r="O74" i="20"/>
  <c r="N74" i="20"/>
  <c r="M74" i="20"/>
  <c r="L74" i="20"/>
  <c r="L94" i="20" s="1"/>
  <c r="K74" i="20"/>
  <c r="J74" i="20"/>
  <c r="I74" i="20"/>
  <c r="H74" i="20"/>
  <c r="H94" i="20" s="1"/>
  <c r="G74" i="20"/>
  <c r="F74" i="20"/>
  <c r="E74" i="20"/>
  <c r="E93" i="20" s="1"/>
  <c r="D74" i="20"/>
  <c r="C74" i="20"/>
  <c r="I64" i="20"/>
  <c r="M63" i="20"/>
  <c r="L62" i="20"/>
  <c r="O61" i="20"/>
  <c r="N61" i="20"/>
  <c r="M61" i="20"/>
  <c r="L61" i="20"/>
  <c r="L64" i="20" s="1"/>
  <c r="K61" i="20"/>
  <c r="J61" i="20"/>
  <c r="I61" i="20"/>
  <c r="I63" i="20" s="1"/>
  <c r="H61" i="20"/>
  <c r="H63" i="20" s="1"/>
  <c r="G61" i="20"/>
  <c r="F61" i="20"/>
  <c r="E61" i="20"/>
  <c r="D61" i="20"/>
  <c r="C61" i="20"/>
  <c r="O57" i="20"/>
  <c r="N57" i="20"/>
  <c r="M57" i="20"/>
  <c r="L57" i="20"/>
  <c r="K57" i="20"/>
  <c r="J57" i="20"/>
  <c r="I57" i="20"/>
  <c r="I62" i="20" s="1"/>
  <c r="H57" i="20"/>
  <c r="G57" i="20"/>
  <c r="F57" i="20"/>
  <c r="E57" i="20"/>
  <c r="D57" i="20"/>
  <c r="C57" i="20"/>
  <c r="O50" i="20"/>
  <c r="N50" i="20"/>
  <c r="M50" i="20"/>
  <c r="L50" i="20"/>
  <c r="K50" i="20"/>
  <c r="J50" i="20"/>
  <c r="I50" i="20"/>
  <c r="H50" i="20"/>
  <c r="G50" i="20"/>
  <c r="F50" i="20"/>
  <c r="E50" i="20"/>
  <c r="E63" i="20" s="1"/>
  <c r="D50" i="20"/>
  <c r="C50" i="20"/>
  <c r="O43" i="20"/>
  <c r="N43" i="20"/>
  <c r="N64" i="20" s="1"/>
  <c r="M43" i="20"/>
  <c r="L43" i="20"/>
  <c r="K43" i="20"/>
  <c r="J43" i="20"/>
  <c r="J64" i="20" s="1"/>
  <c r="I43" i="20"/>
  <c r="H43" i="20"/>
  <c r="G43" i="20"/>
  <c r="F43" i="20"/>
  <c r="E43" i="20"/>
  <c r="D43" i="20"/>
  <c r="C43" i="20"/>
  <c r="I32" i="20"/>
  <c r="M31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O26" i="20"/>
  <c r="N26" i="20"/>
  <c r="L26" i="20"/>
  <c r="K26" i="20"/>
  <c r="J26" i="20"/>
  <c r="I26" i="20"/>
  <c r="H26" i="20"/>
  <c r="G26" i="20"/>
  <c r="F26" i="20"/>
  <c r="E26" i="20"/>
  <c r="D26" i="20"/>
  <c r="C26" i="20"/>
  <c r="M23" i="20"/>
  <c r="M26" i="20" s="1"/>
  <c r="L23" i="20"/>
  <c r="O20" i="20"/>
  <c r="N20" i="20"/>
  <c r="N31" i="20" s="1"/>
  <c r="M20" i="20"/>
  <c r="M32" i="20" s="1"/>
  <c r="L20" i="20"/>
  <c r="K20" i="20"/>
  <c r="J20" i="20"/>
  <c r="J32" i="20" s="1"/>
  <c r="I20" i="20"/>
  <c r="I33" i="20" s="1"/>
  <c r="H20" i="20"/>
  <c r="G20" i="20"/>
  <c r="E20" i="20"/>
  <c r="E32" i="20" s="1"/>
  <c r="D20" i="20"/>
  <c r="C20" i="20"/>
  <c r="O11" i="20"/>
  <c r="N11" i="20"/>
  <c r="M11" i="20"/>
  <c r="M33" i="20" s="1"/>
  <c r="L11" i="20"/>
  <c r="L32" i="20" s="1"/>
  <c r="K11" i="20"/>
  <c r="J11" i="20"/>
  <c r="I11" i="20"/>
  <c r="H11" i="20"/>
  <c r="H33" i="20" s="1"/>
  <c r="G11" i="20"/>
  <c r="F11" i="20"/>
  <c r="E11" i="20"/>
  <c r="D11" i="20"/>
  <c r="D33" i="20" s="1"/>
  <c r="C11" i="20"/>
  <c r="F317" i="20" l="1"/>
  <c r="D319" i="20"/>
  <c r="D287" i="20"/>
  <c r="N287" i="20"/>
  <c r="N285" i="20"/>
  <c r="F286" i="20"/>
  <c r="J287" i="20"/>
  <c r="J286" i="20"/>
  <c r="G286" i="20"/>
  <c r="K286" i="20"/>
  <c r="O286" i="20"/>
  <c r="F190" i="20"/>
  <c r="F191" i="20"/>
  <c r="F192" i="20"/>
  <c r="E191" i="20"/>
  <c r="D64" i="20"/>
  <c r="F64" i="20"/>
  <c r="D62" i="20"/>
  <c r="E157" i="20"/>
  <c r="D159" i="20"/>
  <c r="E158" i="20"/>
  <c r="D158" i="20"/>
  <c r="D125" i="20"/>
  <c r="D127" i="20"/>
  <c r="F285" i="20"/>
  <c r="E31" i="20"/>
  <c r="E33" i="20"/>
  <c r="F33" i="20"/>
  <c r="G31" i="20"/>
  <c r="G33" i="20"/>
  <c r="G32" i="20"/>
  <c r="O33" i="20"/>
  <c r="O32" i="20"/>
  <c r="O31" i="20"/>
  <c r="N32" i="20"/>
  <c r="N33" i="20"/>
  <c r="K33" i="20"/>
  <c r="K32" i="20"/>
  <c r="K31" i="20"/>
  <c r="J31" i="20"/>
  <c r="F32" i="20"/>
  <c r="J33" i="20"/>
  <c r="D95" i="20"/>
  <c r="D93" i="20"/>
  <c r="L95" i="20"/>
  <c r="L93" i="20"/>
  <c r="E94" i="20"/>
  <c r="E95" i="20"/>
  <c r="H93" i="20"/>
  <c r="I95" i="20"/>
  <c r="I93" i="20"/>
  <c r="M94" i="20"/>
  <c r="M95" i="20"/>
  <c r="H95" i="20"/>
  <c r="F31" i="20"/>
  <c r="G64" i="20"/>
  <c r="G63" i="20"/>
  <c r="G62" i="20"/>
  <c r="K64" i="20"/>
  <c r="K63" i="20"/>
  <c r="K62" i="20"/>
  <c r="O64" i="20"/>
  <c r="O63" i="20"/>
  <c r="O62" i="20"/>
  <c r="E64" i="20"/>
  <c r="E62" i="20"/>
  <c r="M64" i="20"/>
  <c r="M62" i="20"/>
  <c r="D94" i="20"/>
  <c r="G127" i="20"/>
  <c r="G126" i="20"/>
  <c r="G125" i="20"/>
  <c r="K127" i="20"/>
  <c r="K126" i="20"/>
  <c r="K125" i="20"/>
  <c r="O127" i="20"/>
  <c r="O126" i="20"/>
  <c r="O125" i="20"/>
  <c r="E125" i="20"/>
  <c r="E127" i="20"/>
  <c r="I127" i="20"/>
  <c r="I125" i="20"/>
  <c r="M127" i="20"/>
  <c r="M125" i="20"/>
  <c r="I31" i="20"/>
  <c r="D63" i="20"/>
  <c r="H64" i="20"/>
  <c r="L63" i="20"/>
  <c r="I94" i="20"/>
  <c r="D126" i="20"/>
  <c r="H127" i="20"/>
  <c r="L126" i="20"/>
  <c r="F127" i="20"/>
  <c r="J127" i="20"/>
  <c r="N127" i="20"/>
  <c r="I158" i="20"/>
  <c r="E159" i="20"/>
  <c r="M159" i="20"/>
  <c r="I191" i="20"/>
  <c r="E192" i="20"/>
  <c r="M192" i="20"/>
  <c r="I222" i="20"/>
  <c r="E223" i="20"/>
  <c r="M223" i="20"/>
  <c r="I224" i="20"/>
  <c r="G253" i="20"/>
  <c r="O253" i="20"/>
  <c r="K254" i="20"/>
  <c r="G255" i="20"/>
  <c r="K192" i="20"/>
  <c r="K191" i="20"/>
  <c r="K190" i="20"/>
  <c r="N190" i="20"/>
  <c r="D255" i="20"/>
  <c r="D254" i="20"/>
  <c r="D253" i="20"/>
  <c r="L255" i="20"/>
  <c r="L254" i="20"/>
  <c r="L253" i="20"/>
  <c r="N254" i="20"/>
  <c r="F159" i="20"/>
  <c r="N159" i="20"/>
  <c r="H192" i="20"/>
  <c r="H191" i="20"/>
  <c r="H190" i="20"/>
  <c r="K224" i="20"/>
  <c r="E222" i="20"/>
  <c r="E255" i="20"/>
  <c r="E254" i="20"/>
  <c r="E253" i="20"/>
  <c r="M255" i="20"/>
  <c r="M254" i="20"/>
  <c r="M253" i="20"/>
  <c r="O254" i="20"/>
  <c r="E287" i="20"/>
  <c r="E286" i="20"/>
  <c r="E285" i="20"/>
  <c r="M287" i="20"/>
  <c r="M286" i="20"/>
  <c r="M285" i="20"/>
  <c r="G192" i="20"/>
  <c r="G191" i="20"/>
  <c r="G190" i="20"/>
  <c r="O192" i="20"/>
  <c r="O191" i="20"/>
  <c r="O190" i="20"/>
  <c r="H255" i="20"/>
  <c r="H254" i="20"/>
  <c r="H253" i="20"/>
  <c r="F254" i="20"/>
  <c r="J255" i="20"/>
  <c r="L33" i="20"/>
  <c r="F95" i="20"/>
  <c r="J95" i="20"/>
  <c r="N95" i="20"/>
  <c r="J159" i="20"/>
  <c r="D192" i="20"/>
  <c r="D191" i="20"/>
  <c r="D190" i="20"/>
  <c r="L192" i="20"/>
  <c r="L191" i="20"/>
  <c r="L190" i="20"/>
  <c r="G224" i="20"/>
  <c r="O224" i="20"/>
  <c r="M222" i="20"/>
  <c r="I255" i="20"/>
  <c r="I254" i="20"/>
  <c r="I253" i="20"/>
  <c r="K253" i="20"/>
  <c r="I287" i="20"/>
  <c r="I286" i="20"/>
  <c r="I285" i="20"/>
  <c r="G287" i="20"/>
  <c r="G285" i="20"/>
  <c r="K287" i="20"/>
  <c r="K285" i="20"/>
  <c r="O287" i="20"/>
  <c r="O285" i="20"/>
  <c r="F287" i="20"/>
  <c r="D31" i="20"/>
  <c r="H31" i="20"/>
  <c r="L31" i="20"/>
  <c r="D32" i="20"/>
  <c r="H32" i="20"/>
  <c r="H62" i="20"/>
  <c r="G95" i="20"/>
  <c r="G94" i="20"/>
  <c r="G93" i="20"/>
  <c r="K95" i="20"/>
  <c r="K94" i="20"/>
  <c r="K93" i="20"/>
  <c r="O95" i="20"/>
  <c r="O94" i="20"/>
  <c r="O93" i="20"/>
  <c r="H125" i="20"/>
  <c r="G159" i="20"/>
  <c r="G158" i="20"/>
  <c r="G157" i="20"/>
  <c r="K159" i="20"/>
  <c r="K158" i="20"/>
  <c r="K157" i="20"/>
  <c r="O159" i="20"/>
  <c r="O158" i="20"/>
  <c r="O157" i="20"/>
  <c r="D157" i="20"/>
  <c r="L157" i="20"/>
  <c r="J190" i="20"/>
  <c r="D224" i="20"/>
  <c r="D223" i="20"/>
  <c r="D222" i="20"/>
  <c r="H224" i="20"/>
  <c r="H223" i="20"/>
  <c r="H222" i="20"/>
  <c r="L224" i="20"/>
  <c r="L223" i="20"/>
  <c r="L222" i="20"/>
  <c r="F222" i="20"/>
  <c r="N222" i="20"/>
  <c r="E319" i="20"/>
  <c r="E318" i="20"/>
  <c r="E317" i="20"/>
  <c r="I319" i="20"/>
  <c r="I318" i="20"/>
  <c r="I317" i="20"/>
  <c r="M319" i="20"/>
  <c r="M318" i="20"/>
  <c r="M317" i="20"/>
  <c r="G319" i="20"/>
  <c r="G317" i="20"/>
  <c r="K319" i="20"/>
  <c r="K317" i="20"/>
  <c r="O319" i="20"/>
  <c r="O317" i="20"/>
  <c r="F319" i="20"/>
  <c r="F318" i="20"/>
  <c r="J319" i="20"/>
  <c r="J318" i="20"/>
  <c r="N319" i="20"/>
  <c r="N318" i="20"/>
  <c r="F62" i="20"/>
  <c r="J62" i="20"/>
  <c r="N62" i="20"/>
  <c r="F63" i="20"/>
  <c r="J63" i="20"/>
  <c r="N63" i="20"/>
  <c r="F93" i="20"/>
  <c r="J93" i="20"/>
  <c r="N93" i="20"/>
  <c r="F94" i="20"/>
  <c r="J94" i="20"/>
  <c r="N94" i="20"/>
  <c r="F125" i="20"/>
  <c r="J125" i="20"/>
  <c r="N125" i="20"/>
  <c r="F126" i="20"/>
  <c r="J126" i="20"/>
  <c r="N126" i="20"/>
  <c r="F157" i="20"/>
  <c r="J157" i="20"/>
  <c r="N157" i="20"/>
  <c r="F158" i="20"/>
  <c r="J158" i="20"/>
  <c r="N158" i="20"/>
  <c r="G222" i="20"/>
  <c r="K222" i="20"/>
  <c r="O222" i="20"/>
  <c r="G223" i="20"/>
  <c r="K223" i="20"/>
  <c r="O223" i="20"/>
  <c r="D285" i="20"/>
  <c r="H285" i="20"/>
  <c r="L285" i="20"/>
  <c r="D286" i="20"/>
  <c r="H286" i="20"/>
  <c r="L286" i="20"/>
  <c r="D317" i="20"/>
  <c r="H317" i="20"/>
  <c r="L317" i="20"/>
  <c r="D318" i="20"/>
  <c r="H318" i="20"/>
  <c r="L318" i="20"/>
  <c r="L320" i="19"/>
  <c r="H319" i="19"/>
  <c r="O318" i="19"/>
  <c r="N318" i="19"/>
  <c r="M318" i="19"/>
  <c r="M320" i="19" s="1"/>
  <c r="L318" i="19"/>
  <c r="K318" i="19"/>
  <c r="J318" i="19"/>
  <c r="I318" i="19"/>
  <c r="I321" i="19" s="1"/>
  <c r="H318" i="19"/>
  <c r="G318" i="19"/>
  <c r="F318" i="19"/>
  <c r="E318" i="19"/>
  <c r="E320" i="19" s="1"/>
  <c r="D318" i="19"/>
  <c r="C318" i="19"/>
  <c r="O314" i="19"/>
  <c r="N314" i="19"/>
  <c r="M314" i="19"/>
  <c r="L314" i="19"/>
  <c r="K314" i="19"/>
  <c r="J314" i="19"/>
  <c r="I314" i="19"/>
  <c r="H314" i="19"/>
  <c r="G314" i="19"/>
  <c r="F314" i="19"/>
  <c r="E314" i="19"/>
  <c r="D314" i="19"/>
  <c r="C314" i="19"/>
  <c r="O308" i="19"/>
  <c r="N308" i="19"/>
  <c r="M308" i="19"/>
  <c r="M319" i="19" s="1"/>
  <c r="L308" i="19"/>
  <c r="K308" i="19"/>
  <c r="J308" i="19"/>
  <c r="I308" i="19"/>
  <c r="I319" i="19" s="1"/>
  <c r="H308" i="19"/>
  <c r="H321" i="19" s="1"/>
  <c r="G308" i="19"/>
  <c r="F308" i="19"/>
  <c r="E308" i="19"/>
  <c r="E319" i="19" s="1"/>
  <c r="D308" i="19"/>
  <c r="D320" i="19" s="1"/>
  <c r="C308" i="19"/>
  <c r="O299" i="19"/>
  <c r="N299" i="19"/>
  <c r="M299" i="19"/>
  <c r="L299" i="19"/>
  <c r="L321" i="19" s="1"/>
  <c r="K299" i="19"/>
  <c r="J299" i="19"/>
  <c r="I299" i="19"/>
  <c r="H299" i="19"/>
  <c r="H320" i="19" s="1"/>
  <c r="G299" i="19"/>
  <c r="F299" i="19"/>
  <c r="E299" i="19"/>
  <c r="D299" i="19"/>
  <c r="D321" i="19" s="1"/>
  <c r="C299" i="19"/>
  <c r="O286" i="19"/>
  <c r="N286" i="19"/>
  <c r="M286" i="19"/>
  <c r="L286" i="19"/>
  <c r="K286" i="19"/>
  <c r="J286" i="19"/>
  <c r="I286" i="19"/>
  <c r="H286" i="19"/>
  <c r="G286" i="19"/>
  <c r="F286" i="19"/>
  <c r="E286" i="19"/>
  <c r="D286" i="19"/>
  <c r="C286" i="19"/>
  <c r="O282" i="19"/>
  <c r="N282" i="19"/>
  <c r="M282" i="19"/>
  <c r="L282" i="19"/>
  <c r="K282" i="19"/>
  <c r="J282" i="19"/>
  <c r="I282" i="19"/>
  <c r="H282" i="19"/>
  <c r="G282" i="19"/>
  <c r="F282" i="19"/>
  <c r="E282" i="19"/>
  <c r="D282" i="19"/>
  <c r="C282" i="19"/>
  <c r="O276" i="19"/>
  <c r="N276" i="19"/>
  <c r="M276" i="19"/>
  <c r="L276" i="19"/>
  <c r="K276" i="19"/>
  <c r="J276" i="19"/>
  <c r="I276" i="19"/>
  <c r="H276" i="19"/>
  <c r="G276" i="19"/>
  <c r="F276" i="19"/>
  <c r="E276" i="19"/>
  <c r="D276" i="19"/>
  <c r="O268" i="19"/>
  <c r="N268" i="19"/>
  <c r="M268" i="19"/>
  <c r="M288" i="19" s="1"/>
  <c r="L268" i="19"/>
  <c r="L287" i="19" s="1"/>
  <c r="K268" i="19"/>
  <c r="J268" i="19"/>
  <c r="I268" i="19"/>
  <c r="H268" i="19"/>
  <c r="H287" i="19" s="1"/>
  <c r="G268" i="19"/>
  <c r="F268" i="19"/>
  <c r="E268" i="19"/>
  <c r="E288" i="19" s="1"/>
  <c r="D268" i="19"/>
  <c r="D287" i="19" s="1"/>
  <c r="C268" i="19"/>
  <c r="K256" i="19"/>
  <c r="O255" i="19"/>
  <c r="H255" i="19"/>
  <c r="G255" i="19"/>
  <c r="D255" i="19"/>
  <c r="O254" i="19"/>
  <c r="N254" i="19"/>
  <c r="M254" i="19"/>
  <c r="L254" i="19"/>
  <c r="L256" i="19" s="1"/>
  <c r="K254" i="19"/>
  <c r="J254" i="19"/>
  <c r="I254" i="19"/>
  <c r="H254" i="19"/>
  <c r="H257" i="19" s="1"/>
  <c r="G254" i="19"/>
  <c r="F254" i="19"/>
  <c r="E254" i="19"/>
  <c r="D254" i="19"/>
  <c r="D256" i="19" s="1"/>
  <c r="C254" i="19"/>
  <c r="O250" i="19"/>
  <c r="O257" i="19" s="1"/>
  <c r="N250" i="19"/>
  <c r="M250" i="19"/>
  <c r="L250" i="19"/>
  <c r="L255" i="19" s="1"/>
  <c r="K250" i="19"/>
  <c r="J250" i="19"/>
  <c r="I250" i="19"/>
  <c r="H250" i="19"/>
  <c r="G250" i="19"/>
  <c r="G257" i="19" s="1"/>
  <c r="F250" i="19"/>
  <c r="E250" i="19"/>
  <c r="D250" i="19"/>
  <c r="C250" i="19"/>
  <c r="O244" i="19"/>
  <c r="N244" i="19"/>
  <c r="M244" i="19"/>
  <c r="L244" i="19"/>
  <c r="K244" i="19"/>
  <c r="J244" i="19"/>
  <c r="I244" i="19"/>
  <c r="H244" i="19"/>
  <c r="G244" i="19"/>
  <c r="F244" i="19"/>
  <c r="E244" i="19"/>
  <c r="D244" i="19"/>
  <c r="C244" i="19"/>
  <c r="O236" i="19"/>
  <c r="O256" i="19" s="1"/>
  <c r="N236" i="19"/>
  <c r="M236" i="19"/>
  <c r="L236" i="19"/>
  <c r="K236" i="19"/>
  <c r="K257" i="19" s="1"/>
  <c r="J236" i="19"/>
  <c r="I236" i="19"/>
  <c r="H236" i="19"/>
  <c r="G236" i="19"/>
  <c r="G256" i="19" s="1"/>
  <c r="F236" i="19"/>
  <c r="E236" i="19"/>
  <c r="D236" i="19"/>
  <c r="C236" i="19"/>
  <c r="O222" i="19"/>
  <c r="N222" i="19"/>
  <c r="M222" i="19"/>
  <c r="L222" i="19"/>
  <c r="K222" i="19"/>
  <c r="J222" i="19"/>
  <c r="I222" i="19"/>
  <c r="H222" i="19"/>
  <c r="G222" i="19"/>
  <c r="F222" i="19"/>
  <c r="E222" i="19"/>
  <c r="D222" i="19"/>
  <c r="C222" i="19"/>
  <c r="D220" i="19"/>
  <c r="O218" i="19"/>
  <c r="N218" i="19"/>
  <c r="M218" i="19"/>
  <c r="L218" i="19"/>
  <c r="K218" i="19"/>
  <c r="J218" i="19"/>
  <c r="I218" i="19"/>
  <c r="H218" i="19"/>
  <c r="G218" i="19"/>
  <c r="F218" i="19"/>
  <c r="E218" i="19"/>
  <c r="D218" i="19"/>
  <c r="C218" i="19"/>
  <c r="O212" i="19"/>
  <c r="O223" i="19" s="1"/>
  <c r="N212" i="19"/>
  <c r="M212" i="19"/>
  <c r="L212" i="19"/>
  <c r="K212" i="19"/>
  <c r="K224" i="19" s="1"/>
  <c r="J212" i="19"/>
  <c r="I212" i="19"/>
  <c r="H212" i="19"/>
  <c r="G212" i="19"/>
  <c r="F212" i="19"/>
  <c r="E212" i="19"/>
  <c r="D212" i="19"/>
  <c r="D224" i="19" s="1"/>
  <c r="C212" i="19"/>
  <c r="O203" i="19"/>
  <c r="N203" i="19"/>
  <c r="M203" i="19"/>
  <c r="L203" i="19"/>
  <c r="K203" i="19"/>
  <c r="J203" i="19"/>
  <c r="I203" i="19"/>
  <c r="H203" i="19"/>
  <c r="G203" i="19"/>
  <c r="F203" i="19"/>
  <c r="E203" i="19"/>
  <c r="D203" i="19"/>
  <c r="C203" i="19"/>
  <c r="N191" i="19"/>
  <c r="O189" i="19"/>
  <c r="N189" i="19"/>
  <c r="M189" i="19"/>
  <c r="L189" i="19"/>
  <c r="K189" i="19"/>
  <c r="J189" i="19"/>
  <c r="I189" i="19"/>
  <c r="I191" i="19" s="1"/>
  <c r="H189" i="19"/>
  <c r="G189" i="19"/>
  <c r="F189" i="19"/>
  <c r="E189" i="19"/>
  <c r="D189" i="19"/>
  <c r="C189" i="19"/>
  <c r="O185" i="19"/>
  <c r="N185" i="19"/>
  <c r="M185" i="19"/>
  <c r="L185" i="19"/>
  <c r="K185" i="19"/>
  <c r="J185" i="19"/>
  <c r="J190" i="19" s="1"/>
  <c r="I185" i="19"/>
  <c r="I190" i="19" s="1"/>
  <c r="H185" i="19"/>
  <c r="G185" i="19"/>
  <c r="F185" i="19"/>
  <c r="E185" i="19"/>
  <c r="E190" i="19" s="1"/>
  <c r="D185" i="19"/>
  <c r="C185" i="19"/>
  <c r="O179" i="19"/>
  <c r="N179" i="19"/>
  <c r="N192" i="19" s="1"/>
  <c r="M179" i="19"/>
  <c r="L179" i="19"/>
  <c r="K179" i="19"/>
  <c r="J179" i="19"/>
  <c r="J192" i="19" s="1"/>
  <c r="I179" i="19"/>
  <c r="H179" i="19"/>
  <c r="G179" i="19"/>
  <c r="F179" i="19"/>
  <c r="F191" i="19" s="1"/>
  <c r="E179" i="19"/>
  <c r="D179" i="19"/>
  <c r="C179" i="19"/>
  <c r="O170" i="19"/>
  <c r="N170" i="19"/>
  <c r="M170" i="19"/>
  <c r="M190" i="19" s="1"/>
  <c r="L170" i="19"/>
  <c r="L191" i="19" s="1"/>
  <c r="K170" i="19"/>
  <c r="J170" i="19"/>
  <c r="I170" i="19"/>
  <c r="I192" i="19" s="1"/>
  <c r="H170" i="19"/>
  <c r="H190" i="19" s="1"/>
  <c r="G170" i="19"/>
  <c r="F170" i="19"/>
  <c r="E170" i="19"/>
  <c r="E192" i="19" s="1"/>
  <c r="D170" i="19"/>
  <c r="D192" i="19" s="1"/>
  <c r="C170" i="19"/>
  <c r="M157" i="19"/>
  <c r="H156" i="19"/>
  <c r="D156" i="19"/>
  <c r="O155" i="19"/>
  <c r="N155" i="19"/>
  <c r="M155" i="19"/>
  <c r="L155" i="19"/>
  <c r="L158" i="19" s="1"/>
  <c r="K155" i="19"/>
  <c r="J155" i="19"/>
  <c r="I155" i="19"/>
  <c r="I157" i="19" s="1"/>
  <c r="H155" i="19"/>
  <c r="H157" i="19" s="1"/>
  <c r="G155" i="19"/>
  <c r="F155" i="19"/>
  <c r="E155" i="19"/>
  <c r="D155" i="19"/>
  <c r="C155" i="19"/>
  <c r="O151" i="19"/>
  <c r="N151" i="19"/>
  <c r="M151" i="19"/>
  <c r="M158" i="19" s="1"/>
  <c r="L151" i="19"/>
  <c r="K151" i="19"/>
  <c r="J151" i="19"/>
  <c r="I151" i="19"/>
  <c r="I156" i="19" s="1"/>
  <c r="H151" i="19"/>
  <c r="G151" i="19"/>
  <c r="F151" i="19"/>
  <c r="E151" i="19"/>
  <c r="D151" i="19"/>
  <c r="C151" i="19"/>
  <c r="O145" i="19"/>
  <c r="N145" i="19"/>
  <c r="N158" i="19" s="1"/>
  <c r="M145" i="19"/>
  <c r="L145" i="19"/>
  <c r="K145" i="19"/>
  <c r="J145" i="19"/>
  <c r="J157" i="19" s="1"/>
  <c r="I145" i="19"/>
  <c r="H145" i="19"/>
  <c r="G145" i="19"/>
  <c r="F145" i="19"/>
  <c r="F156" i="19" s="1"/>
  <c r="E145" i="19"/>
  <c r="D145" i="19"/>
  <c r="C145" i="19"/>
  <c r="O136" i="19"/>
  <c r="N136" i="19"/>
  <c r="M136" i="19"/>
  <c r="L136" i="19"/>
  <c r="L156" i="19" s="1"/>
  <c r="K136" i="19"/>
  <c r="J136" i="19"/>
  <c r="I136" i="19"/>
  <c r="I158" i="19" s="1"/>
  <c r="H136" i="19"/>
  <c r="H158" i="19" s="1"/>
  <c r="G136" i="19"/>
  <c r="F136" i="19"/>
  <c r="E136" i="19"/>
  <c r="D136" i="19"/>
  <c r="D158" i="19" s="1"/>
  <c r="C136" i="19"/>
  <c r="J126" i="19"/>
  <c r="L125" i="19"/>
  <c r="F125" i="19"/>
  <c r="M124" i="19"/>
  <c r="H124" i="19"/>
  <c r="O123" i="19"/>
  <c r="N123" i="19"/>
  <c r="N126" i="19" s="1"/>
  <c r="M123" i="19"/>
  <c r="L123" i="19"/>
  <c r="K123" i="19"/>
  <c r="J123" i="19"/>
  <c r="J125" i="19" s="1"/>
  <c r="I123" i="19"/>
  <c r="H123" i="19"/>
  <c r="G123" i="19"/>
  <c r="F123" i="19"/>
  <c r="E123" i="19"/>
  <c r="D123" i="19"/>
  <c r="C123" i="19"/>
  <c r="O119" i="19"/>
  <c r="N119" i="19"/>
  <c r="M119" i="19"/>
  <c r="L119" i="19"/>
  <c r="K119" i="19"/>
  <c r="J119" i="19"/>
  <c r="I119" i="19"/>
  <c r="H119" i="19"/>
  <c r="G119" i="19"/>
  <c r="F119" i="19"/>
  <c r="F124" i="19" s="1"/>
  <c r="E119" i="19"/>
  <c r="D119" i="19"/>
  <c r="C119" i="19"/>
  <c r="O113" i="19"/>
  <c r="N113" i="19"/>
  <c r="N125" i="19" s="1"/>
  <c r="M113" i="19"/>
  <c r="L113" i="19"/>
  <c r="L126" i="19" s="1"/>
  <c r="K113" i="19"/>
  <c r="J113" i="19"/>
  <c r="J124" i="19" s="1"/>
  <c r="I113" i="19"/>
  <c r="H113" i="19"/>
  <c r="H125" i="19" s="1"/>
  <c r="G113" i="19"/>
  <c r="F113" i="19"/>
  <c r="E113" i="19"/>
  <c r="D113" i="19"/>
  <c r="D124" i="19" s="1"/>
  <c r="C113" i="19"/>
  <c r="O105" i="19"/>
  <c r="N105" i="19"/>
  <c r="M105" i="19"/>
  <c r="M126" i="19" s="1"/>
  <c r="L105" i="19"/>
  <c r="K105" i="19"/>
  <c r="J105" i="19"/>
  <c r="I105" i="19"/>
  <c r="I125" i="19" s="1"/>
  <c r="H105" i="19"/>
  <c r="H126" i="19" s="1"/>
  <c r="G105" i="19"/>
  <c r="F105" i="19"/>
  <c r="E105" i="19"/>
  <c r="D105" i="19"/>
  <c r="D125" i="19" s="1"/>
  <c r="C105" i="19"/>
  <c r="D95" i="19"/>
  <c r="D94" i="19"/>
  <c r="E93" i="19"/>
  <c r="O92" i="19"/>
  <c r="N92" i="19"/>
  <c r="M92" i="19"/>
  <c r="L92" i="19"/>
  <c r="K92" i="19"/>
  <c r="J92" i="19"/>
  <c r="I92" i="19"/>
  <c r="H92" i="19"/>
  <c r="G92" i="19"/>
  <c r="F92" i="19"/>
  <c r="E92" i="19"/>
  <c r="E95" i="19" s="1"/>
  <c r="D92" i="19"/>
  <c r="C92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O82" i="19"/>
  <c r="N82" i="19"/>
  <c r="N93" i="19" s="1"/>
  <c r="J82" i="19"/>
  <c r="J94" i="19" s="1"/>
  <c r="G82" i="19"/>
  <c r="F82" i="19"/>
  <c r="F95" i="19" s="1"/>
  <c r="E82" i="19"/>
  <c r="D82" i="19"/>
  <c r="C82" i="19"/>
  <c r="M82" i="19"/>
  <c r="M93" i="19" s="1"/>
  <c r="L82" i="19"/>
  <c r="L93" i="19" s="1"/>
  <c r="K82" i="19"/>
  <c r="I82" i="19"/>
  <c r="H82" i="19"/>
  <c r="H95" i="19" s="1"/>
  <c r="O74" i="19"/>
  <c r="N74" i="19"/>
  <c r="M74" i="19"/>
  <c r="L74" i="19"/>
  <c r="K74" i="19"/>
  <c r="J74" i="19"/>
  <c r="I74" i="19"/>
  <c r="H74" i="19"/>
  <c r="G74" i="19"/>
  <c r="F74" i="19"/>
  <c r="E74" i="19"/>
  <c r="D74" i="19"/>
  <c r="D93" i="19" s="1"/>
  <c r="O60" i="19"/>
  <c r="N60" i="19"/>
  <c r="M60" i="19"/>
  <c r="M63" i="19" s="1"/>
  <c r="L60" i="19"/>
  <c r="K60" i="19"/>
  <c r="J60" i="19"/>
  <c r="I60" i="19"/>
  <c r="I63" i="19" s="1"/>
  <c r="H60" i="19"/>
  <c r="G60" i="19"/>
  <c r="F60" i="19"/>
  <c r="E60" i="19"/>
  <c r="D60" i="19"/>
  <c r="C60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O50" i="19"/>
  <c r="O63" i="19" s="1"/>
  <c r="N50" i="19"/>
  <c r="M50" i="19"/>
  <c r="M62" i="19" s="1"/>
  <c r="L50" i="19"/>
  <c r="K50" i="19"/>
  <c r="K63" i="19" s="1"/>
  <c r="J50" i="19"/>
  <c r="I50" i="19"/>
  <c r="I61" i="19" s="1"/>
  <c r="H50" i="19"/>
  <c r="G50" i="19"/>
  <c r="G62" i="19" s="1"/>
  <c r="F50" i="19"/>
  <c r="E50" i="19"/>
  <c r="D50" i="19"/>
  <c r="C50" i="19"/>
  <c r="O43" i="19"/>
  <c r="O61" i="19" s="1"/>
  <c r="N43" i="19"/>
  <c r="M43" i="19"/>
  <c r="L43" i="19"/>
  <c r="L63" i="19" s="1"/>
  <c r="K43" i="19"/>
  <c r="J43" i="19"/>
  <c r="I43" i="19"/>
  <c r="H43" i="19"/>
  <c r="H62" i="19" s="1"/>
  <c r="G43" i="19"/>
  <c r="G63" i="19" s="1"/>
  <c r="F43" i="19"/>
  <c r="E43" i="19"/>
  <c r="D43" i="19"/>
  <c r="C43" i="19"/>
  <c r="L31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D26" i="19"/>
  <c r="O24" i="19"/>
  <c r="N24" i="19"/>
  <c r="M24" i="19"/>
  <c r="M31" i="19" s="1"/>
  <c r="L24" i="19"/>
  <c r="K24" i="19"/>
  <c r="J24" i="19"/>
  <c r="I24" i="19"/>
  <c r="H24" i="19"/>
  <c r="G24" i="19"/>
  <c r="F24" i="19"/>
  <c r="E24" i="19"/>
  <c r="D24" i="19"/>
  <c r="C24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O10" i="19"/>
  <c r="O31" i="19" s="1"/>
  <c r="N10" i="19"/>
  <c r="M10" i="19"/>
  <c r="M30" i="19" s="1"/>
  <c r="L10" i="19"/>
  <c r="L30" i="19" s="1"/>
  <c r="K10" i="19"/>
  <c r="K31" i="19" s="1"/>
  <c r="J10" i="19"/>
  <c r="I10" i="19"/>
  <c r="I29" i="19" s="1"/>
  <c r="H10" i="19"/>
  <c r="H30" i="19" s="1"/>
  <c r="G10" i="19"/>
  <c r="G31" i="19" s="1"/>
  <c r="F10" i="19"/>
  <c r="F31" i="19" s="1"/>
  <c r="E10" i="19"/>
  <c r="E31" i="19" s="1"/>
  <c r="D10" i="19"/>
  <c r="D31" i="19" s="1"/>
  <c r="C10" i="19"/>
  <c r="M192" i="19" l="1"/>
  <c r="L95" i="19"/>
  <c r="N95" i="19"/>
  <c r="I93" i="19"/>
  <c r="M94" i="19"/>
  <c r="N94" i="19"/>
  <c r="I95" i="19"/>
  <c r="M95" i="19"/>
  <c r="E124" i="19"/>
  <c r="E61" i="19"/>
  <c r="E62" i="19"/>
  <c r="E156" i="19"/>
  <c r="E157" i="19"/>
  <c r="D61" i="19"/>
  <c r="E63" i="19"/>
  <c r="F126" i="19"/>
  <c r="M321" i="19"/>
  <c r="E289" i="19"/>
  <c r="I289" i="19"/>
  <c r="M289" i="19"/>
  <c r="D288" i="19"/>
  <c r="H289" i="19"/>
  <c r="L288" i="19"/>
  <c r="I288" i="19"/>
  <c r="O224" i="19"/>
  <c r="E225" i="19"/>
  <c r="I225" i="19"/>
  <c r="M225" i="19"/>
  <c r="K225" i="19"/>
  <c r="G223" i="19"/>
  <c r="O225" i="19"/>
  <c r="G225" i="19"/>
  <c r="D225" i="19"/>
  <c r="H223" i="19"/>
  <c r="L224" i="19"/>
  <c r="H94" i="19"/>
  <c r="K29" i="19"/>
  <c r="K61" i="19"/>
  <c r="D62" i="19"/>
  <c r="I62" i="19"/>
  <c r="O62" i="19"/>
  <c r="H63" i="19"/>
  <c r="J93" i="19"/>
  <c r="I94" i="19"/>
  <c r="L124" i="19"/>
  <c r="E125" i="19"/>
  <c r="D126" i="19"/>
  <c r="I126" i="19"/>
  <c r="M156" i="19"/>
  <c r="F157" i="19"/>
  <c r="L157" i="19"/>
  <c r="E158" i="19"/>
  <c r="J158" i="19"/>
  <c r="G192" i="19"/>
  <c r="G191" i="19"/>
  <c r="G190" i="19"/>
  <c r="K192" i="19"/>
  <c r="K191" i="19"/>
  <c r="K190" i="19"/>
  <c r="O192" i="19"/>
  <c r="O191" i="19"/>
  <c r="O190" i="19"/>
  <c r="D190" i="19"/>
  <c r="N190" i="19"/>
  <c r="H191" i="19"/>
  <c r="M191" i="19"/>
  <c r="F192" i="19"/>
  <c r="L192" i="19"/>
  <c r="D223" i="19"/>
  <c r="I223" i="19"/>
  <c r="H224" i="19"/>
  <c r="M224" i="19"/>
  <c r="H225" i="19"/>
  <c r="H256" i="19"/>
  <c r="D257" i="19"/>
  <c r="L257" i="19"/>
  <c r="I287" i="19"/>
  <c r="I320" i="19"/>
  <c r="E321" i="19"/>
  <c r="K30" i="19"/>
  <c r="D30" i="19"/>
  <c r="H31" i="19"/>
  <c r="K62" i="19"/>
  <c r="G95" i="19"/>
  <c r="G94" i="19"/>
  <c r="G93" i="19"/>
  <c r="E126" i="19"/>
  <c r="G158" i="19"/>
  <c r="G157" i="19"/>
  <c r="G156" i="19"/>
  <c r="E223" i="19"/>
  <c r="K223" i="19"/>
  <c r="F289" i="19"/>
  <c r="F288" i="19"/>
  <c r="F287" i="19"/>
  <c r="J289" i="19"/>
  <c r="J288" i="19"/>
  <c r="J287" i="19"/>
  <c r="N289" i="19"/>
  <c r="N288" i="19"/>
  <c r="N287" i="19"/>
  <c r="H288" i="19"/>
  <c r="D289" i="19"/>
  <c r="L289" i="19"/>
  <c r="O29" i="19"/>
  <c r="O30" i="19"/>
  <c r="D29" i="19"/>
  <c r="L29" i="19"/>
  <c r="L61" i="19"/>
  <c r="K95" i="19"/>
  <c r="K94" i="19"/>
  <c r="K93" i="19"/>
  <c r="F93" i="19"/>
  <c r="K158" i="19"/>
  <c r="K157" i="19"/>
  <c r="K156" i="19"/>
  <c r="F158" i="19"/>
  <c r="E29" i="19"/>
  <c r="M29" i="19"/>
  <c r="I30" i="19"/>
  <c r="I31" i="19"/>
  <c r="F63" i="19"/>
  <c r="F62" i="19"/>
  <c r="F61" i="19"/>
  <c r="H61" i="19"/>
  <c r="H93" i="19"/>
  <c r="F94" i="19"/>
  <c r="J95" i="19"/>
  <c r="G126" i="19"/>
  <c r="G125" i="19"/>
  <c r="G124" i="19"/>
  <c r="O126" i="19"/>
  <c r="O125" i="19"/>
  <c r="O124" i="19"/>
  <c r="I124" i="19"/>
  <c r="D157" i="19"/>
  <c r="E191" i="19"/>
  <c r="J225" i="19"/>
  <c r="G289" i="19"/>
  <c r="G288" i="19"/>
  <c r="G287" i="19"/>
  <c r="O289" i="19"/>
  <c r="O288" i="19"/>
  <c r="O287" i="19"/>
  <c r="E287" i="19"/>
  <c r="M287" i="19"/>
  <c r="G29" i="19"/>
  <c r="G30" i="19"/>
  <c r="H29" i="19"/>
  <c r="G61" i="19"/>
  <c r="D63" i="19"/>
  <c r="O95" i="19"/>
  <c r="O94" i="19"/>
  <c r="O93" i="19"/>
  <c r="E94" i="19"/>
  <c r="O158" i="19"/>
  <c r="O157" i="19"/>
  <c r="O156" i="19"/>
  <c r="N156" i="19"/>
  <c r="D191" i="19"/>
  <c r="H192" i="19"/>
  <c r="I224" i="19"/>
  <c r="E30" i="19"/>
  <c r="J63" i="19"/>
  <c r="J62" i="19"/>
  <c r="J61" i="19"/>
  <c r="N63" i="19"/>
  <c r="N62" i="19"/>
  <c r="N61" i="19"/>
  <c r="M61" i="19"/>
  <c r="L62" i="19"/>
  <c r="L94" i="19"/>
  <c r="K126" i="19"/>
  <c r="K125" i="19"/>
  <c r="K124" i="19"/>
  <c r="N124" i="19"/>
  <c r="M125" i="19"/>
  <c r="J156" i="19"/>
  <c r="N157" i="19"/>
  <c r="F190" i="19"/>
  <c r="L190" i="19"/>
  <c r="J191" i="19"/>
  <c r="F225" i="19"/>
  <c r="N225" i="19"/>
  <c r="L223" i="19"/>
  <c r="E224" i="19"/>
  <c r="L225" i="19"/>
  <c r="K289" i="19"/>
  <c r="K288" i="19"/>
  <c r="K287" i="19"/>
  <c r="J31" i="19"/>
  <c r="N31" i="19"/>
  <c r="F29" i="19"/>
  <c r="J29" i="19"/>
  <c r="N29" i="19"/>
  <c r="F30" i="19"/>
  <c r="J30" i="19"/>
  <c r="N30" i="19"/>
  <c r="M223" i="19"/>
  <c r="G224" i="19"/>
  <c r="F257" i="19"/>
  <c r="F256" i="19"/>
  <c r="F255" i="19"/>
  <c r="J257" i="19"/>
  <c r="J256" i="19"/>
  <c r="J255" i="19"/>
  <c r="N257" i="19"/>
  <c r="N256" i="19"/>
  <c r="N255" i="19"/>
  <c r="E257" i="19"/>
  <c r="E256" i="19"/>
  <c r="E255" i="19"/>
  <c r="I257" i="19"/>
  <c r="I256" i="19"/>
  <c r="I255" i="19"/>
  <c r="M257" i="19"/>
  <c r="M256" i="19"/>
  <c r="M255" i="19"/>
  <c r="K255" i="19"/>
  <c r="G321" i="19"/>
  <c r="G320" i="19"/>
  <c r="G319" i="19"/>
  <c r="K321" i="19"/>
  <c r="K320" i="19"/>
  <c r="K319" i="19"/>
  <c r="O321" i="19"/>
  <c r="O320" i="19"/>
  <c r="O319" i="19"/>
  <c r="F321" i="19"/>
  <c r="F320" i="19"/>
  <c r="F319" i="19"/>
  <c r="J321" i="19"/>
  <c r="J320" i="19"/>
  <c r="J319" i="19"/>
  <c r="N321" i="19"/>
  <c r="N320" i="19"/>
  <c r="N319" i="19"/>
  <c r="D319" i="19"/>
  <c r="L319" i="19"/>
  <c r="F223" i="19"/>
  <c r="J223" i="19"/>
  <c r="N223" i="19"/>
  <c r="F224" i="19"/>
  <c r="J224" i="19"/>
  <c r="N224" i="19"/>
  <c r="C39" i="18" l="1"/>
  <c r="K57" i="18" l="1"/>
  <c r="K56" i="18"/>
  <c r="K55" i="18"/>
  <c r="K54" i="18"/>
  <c r="J57" i="18"/>
  <c r="J56" i="18"/>
  <c r="J55" i="18"/>
  <c r="J54" i="18"/>
  <c r="I57" i="18"/>
  <c r="I56" i="18"/>
  <c r="I55" i="18"/>
  <c r="I54" i="18"/>
  <c r="H57" i="18"/>
  <c r="H56" i="18"/>
  <c r="H55" i="18"/>
  <c r="H54" i="18"/>
  <c r="G57" i="18"/>
  <c r="G56" i="18"/>
  <c r="G55" i="18"/>
  <c r="G54" i="18"/>
  <c r="F57" i="18"/>
  <c r="F56" i="18"/>
  <c r="F55" i="18"/>
  <c r="F54" i="18"/>
  <c r="K51" i="18"/>
  <c r="J51" i="18"/>
  <c r="J50" i="18"/>
  <c r="J49" i="18"/>
  <c r="J48" i="18"/>
  <c r="G51" i="18"/>
  <c r="G49" i="18"/>
  <c r="G48" i="18"/>
  <c r="J45" i="18"/>
  <c r="J44" i="18"/>
  <c r="J42" i="18"/>
  <c r="I45" i="18"/>
  <c r="I44" i="18"/>
  <c r="I42" i="18"/>
  <c r="B45" i="18"/>
  <c r="B44" i="18"/>
  <c r="I39" i="18"/>
  <c r="I38" i="18"/>
  <c r="H39" i="18"/>
  <c r="H38" i="18"/>
  <c r="H37" i="18"/>
  <c r="H36" i="18"/>
  <c r="G39" i="18"/>
  <c r="G38" i="18"/>
  <c r="G37" i="18"/>
  <c r="K25" i="18"/>
  <c r="K24" i="18"/>
  <c r="K23" i="18"/>
  <c r="K22" i="18"/>
  <c r="J25" i="18"/>
  <c r="J24" i="18"/>
  <c r="J23" i="18"/>
  <c r="J22" i="18"/>
  <c r="I25" i="18"/>
  <c r="I24" i="18"/>
  <c r="I23" i="18"/>
  <c r="I22" i="18"/>
  <c r="H25" i="18"/>
  <c r="H24" i="18"/>
  <c r="H23" i="18"/>
  <c r="H22" i="18"/>
  <c r="G25" i="18"/>
  <c r="G24" i="18"/>
  <c r="G23" i="18"/>
  <c r="G22" i="18"/>
  <c r="F25" i="18"/>
  <c r="F24" i="18"/>
  <c r="F23" i="18"/>
  <c r="F22" i="18"/>
  <c r="E25" i="18"/>
  <c r="E24" i="18"/>
  <c r="E23" i="18"/>
  <c r="E22" i="18"/>
  <c r="D25" i="18"/>
  <c r="D24" i="18"/>
  <c r="D23" i="18"/>
  <c r="D22" i="18"/>
  <c r="C25" i="18"/>
  <c r="C24" i="18"/>
  <c r="C23" i="18"/>
  <c r="C22" i="18"/>
  <c r="B25" i="18"/>
  <c r="L25" i="18" s="1"/>
  <c r="B24" i="18"/>
  <c r="L24" i="18" s="1"/>
  <c r="B23" i="18"/>
  <c r="L23" i="18" s="1"/>
  <c r="B22" i="18"/>
  <c r="L22" i="18" s="1"/>
  <c r="K19" i="18"/>
  <c r="K18" i="18"/>
  <c r="K17" i="18"/>
  <c r="K16" i="18"/>
  <c r="J19" i="18"/>
  <c r="J18" i="18"/>
  <c r="J17" i="18"/>
  <c r="J16" i="18"/>
  <c r="I16" i="18"/>
  <c r="I19" i="18"/>
  <c r="I18" i="18"/>
  <c r="I17" i="18"/>
  <c r="G19" i="18"/>
  <c r="G18" i="18"/>
  <c r="G17" i="18"/>
  <c r="G16" i="18"/>
  <c r="F19" i="18"/>
  <c r="F18" i="18"/>
  <c r="F17" i="18"/>
  <c r="F16" i="18"/>
  <c r="E19" i="18"/>
  <c r="E17" i="18"/>
  <c r="E16" i="18"/>
  <c r="K13" i="18"/>
  <c r="C13" i="18"/>
  <c r="C12" i="18"/>
  <c r="C11" i="18"/>
  <c r="C10" i="18"/>
  <c r="K7" i="18" l="1"/>
  <c r="K31" i="18" s="1"/>
  <c r="K6" i="18"/>
  <c r="J6" i="18"/>
  <c r="K5" i="18"/>
  <c r="J5" i="18"/>
  <c r="K4" i="18"/>
  <c r="J4" i="18"/>
  <c r="J7" i="18"/>
  <c r="I4" i="18"/>
  <c r="I7" i="18"/>
  <c r="I6" i="18"/>
  <c r="I5" i="18"/>
  <c r="H7" i="18"/>
  <c r="H6" i="18"/>
  <c r="H5" i="18"/>
  <c r="H4" i="18"/>
  <c r="F7" i="18"/>
  <c r="F6" i="18"/>
  <c r="F5" i="18"/>
  <c r="F4" i="18"/>
  <c r="D7" i="18"/>
  <c r="D6" i="18"/>
  <c r="D4" i="18"/>
  <c r="D5" i="18"/>
  <c r="D36" i="18"/>
  <c r="D37" i="18"/>
  <c r="D38" i="18"/>
  <c r="D39" i="18"/>
  <c r="D45" i="18"/>
  <c r="D63" i="18" s="1"/>
  <c r="D51" i="18"/>
  <c r="D54" i="18"/>
  <c r="D55" i="18"/>
  <c r="D56" i="18"/>
  <c r="D57" i="18"/>
  <c r="J11" i="18" l="1"/>
  <c r="J29" i="18" s="1"/>
  <c r="J12" i="18"/>
  <c r="J30" i="18" s="1"/>
  <c r="J13" i="18"/>
  <c r="J31" i="18" s="1"/>
  <c r="J10" i="18"/>
  <c r="J28" i="18" s="1"/>
  <c r="I51" i="18"/>
  <c r="I63" i="18" s="1"/>
  <c r="J39" i="18"/>
  <c r="J63" i="18" s="1"/>
  <c r="K37" i="18"/>
  <c r="K39" i="18"/>
  <c r="K36" i="18"/>
  <c r="K43" i="18"/>
  <c r="K44" i="18"/>
  <c r="K45" i="18"/>
  <c r="K42" i="18"/>
  <c r="K49" i="18"/>
  <c r="K50" i="18"/>
  <c r="K48" i="18"/>
  <c r="K63" i="18" l="1"/>
  <c r="K38" i="18"/>
  <c r="K61" i="18"/>
  <c r="K60" i="18"/>
  <c r="K62" i="18" l="1"/>
  <c r="J43" i="18"/>
  <c r="J37" i="18" l="1"/>
  <c r="J61" i="18" s="1"/>
  <c r="J38" i="18"/>
  <c r="J62" i="18" s="1"/>
  <c r="I49" i="18"/>
  <c r="I50" i="18"/>
  <c r="I62" i="18" s="1"/>
  <c r="I43" i="18"/>
  <c r="I37" i="18"/>
  <c r="H49" i="18"/>
  <c r="H50" i="18"/>
  <c r="H51" i="18"/>
  <c r="H43" i="18"/>
  <c r="H44" i="18"/>
  <c r="H45" i="18"/>
  <c r="G50" i="18"/>
  <c r="G43" i="18"/>
  <c r="G44" i="18"/>
  <c r="G45" i="18"/>
  <c r="D49" i="18"/>
  <c r="D50" i="18"/>
  <c r="D48" i="18"/>
  <c r="D43" i="18"/>
  <c r="D44" i="18"/>
  <c r="D42" i="18"/>
  <c r="B43" i="18"/>
  <c r="B42" i="18"/>
  <c r="I61" i="18" l="1"/>
  <c r="D62" i="18"/>
  <c r="D61" i="18"/>
  <c r="D60" i="18"/>
  <c r="H61" i="18"/>
  <c r="H63" i="18"/>
  <c r="H62" i="18"/>
  <c r="G63" i="18"/>
  <c r="L45" i="18"/>
  <c r="G62" i="18"/>
  <c r="G61" i="18"/>
  <c r="K11" i="18"/>
  <c r="K29" i="18" s="1"/>
  <c r="K12" i="18"/>
  <c r="K30" i="18" s="1"/>
  <c r="K10" i="18"/>
  <c r="K28" i="18" s="1"/>
  <c r="I11" i="18"/>
  <c r="I29" i="18" s="1"/>
  <c r="I12" i="18"/>
  <c r="I30" i="18" s="1"/>
  <c r="I13" i="18"/>
  <c r="I31" i="18" s="1"/>
  <c r="H17" i="18"/>
  <c r="H18" i="18"/>
  <c r="H19" i="18"/>
  <c r="H11" i="18"/>
  <c r="H12" i="18"/>
  <c r="H13" i="18"/>
  <c r="G11" i="18"/>
  <c r="G12" i="18"/>
  <c r="G13" i="18"/>
  <c r="G5" i="18"/>
  <c r="G6" i="18"/>
  <c r="G7" i="18"/>
  <c r="F11" i="18"/>
  <c r="F29" i="18" s="1"/>
  <c r="F12" i="18"/>
  <c r="F30" i="18" s="1"/>
  <c r="F13" i="18"/>
  <c r="F31" i="18" s="1"/>
  <c r="E18" i="18"/>
  <c r="E11" i="18"/>
  <c r="E12" i="18"/>
  <c r="E13" i="18"/>
  <c r="E5" i="18"/>
  <c r="E6" i="18"/>
  <c r="E7" i="18"/>
  <c r="D17" i="18"/>
  <c r="D18" i="18"/>
  <c r="D19" i="18"/>
  <c r="D16" i="18"/>
  <c r="D11" i="18"/>
  <c r="D12" i="18"/>
  <c r="D30" i="18" s="1"/>
  <c r="D13" i="18"/>
  <c r="D31" i="18" s="1"/>
  <c r="C17" i="18"/>
  <c r="C18" i="18"/>
  <c r="C19" i="18"/>
  <c r="C5" i="18"/>
  <c r="C6" i="18"/>
  <c r="C7" i="18"/>
  <c r="C4" i="18"/>
  <c r="B17" i="18"/>
  <c r="B18" i="18"/>
  <c r="B19" i="18"/>
  <c r="L19" i="18" s="1"/>
  <c r="B16" i="18"/>
  <c r="B13" i="18"/>
  <c r="B12" i="18"/>
  <c r="B11" i="18"/>
  <c r="B10" i="18"/>
  <c r="B6" i="18"/>
  <c r="B5" i="18"/>
  <c r="B4" i="18"/>
  <c r="H30" i="18" l="1"/>
  <c r="E29" i="18"/>
  <c r="H29" i="18"/>
  <c r="E31" i="18"/>
  <c r="H31" i="18"/>
  <c r="E30" i="18"/>
  <c r="D29" i="18"/>
  <c r="C30" i="18"/>
  <c r="L6" i="18"/>
  <c r="C29" i="18"/>
  <c r="L5" i="18"/>
  <c r="C31" i="18"/>
  <c r="B30" i="18"/>
  <c r="B29" i="18"/>
  <c r="L18" i="18"/>
  <c r="L17" i="18"/>
  <c r="B28" i="18"/>
  <c r="G31" i="18"/>
  <c r="L13" i="18"/>
  <c r="L12" i="18"/>
  <c r="G30" i="18"/>
  <c r="L30" i="18" s="1"/>
  <c r="G29" i="18"/>
  <c r="L11" i="18"/>
  <c r="L29" i="18" l="1"/>
  <c r="J36" i="18"/>
  <c r="J60" i="18" s="1"/>
  <c r="G4" i="18" l="1"/>
  <c r="E4" i="18"/>
  <c r="C16" i="18"/>
  <c r="C28" i="18" s="1"/>
  <c r="L4" i="18" l="1"/>
  <c r="B7" i="18" l="1"/>
  <c r="I10" i="18"/>
  <c r="I28" i="18" s="1"/>
  <c r="G10" i="18"/>
  <c r="F10" i="18"/>
  <c r="F28" i="18" s="1"/>
  <c r="L7" i="18" l="1"/>
  <c r="B31" i="18"/>
  <c r="L31" i="18" s="1"/>
  <c r="G28" i="18"/>
  <c r="H10" i="18" l="1"/>
  <c r="B48" i="18" l="1"/>
  <c r="B49" i="18"/>
  <c r="B50" i="18"/>
  <c r="B51" i="18"/>
  <c r="B56" i="18"/>
  <c r="L56" i="18" s="1"/>
  <c r="B57" i="18"/>
  <c r="L57" i="18" s="1"/>
  <c r="C36" i="18"/>
  <c r="C37" i="18"/>
  <c r="C38" i="18"/>
  <c r="C42" i="18"/>
  <c r="C43" i="18"/>
  <c r="C44" i="18"/>
  <c r="C45" i="18"/>
  <c r="C54" i="18"/>
  <c r="C55" i="18"/>
  <c r="E36" i="18"/>
  <c r="E37" i="18"/>
  <c r="E38" i="18"/>
  <c r="E39" i="18"/>
  <c r="E42" i="18"/>
  <c r="E43" i="18"/>
  <c r="E44" i="18"/>
  <c r="E45" i="18"/>
  <c r="E48" i="18"/>
  <c r="E49" i="18"/>
  <c r="E50" i="18"/>
  <c r="E51" i="18"/>
  <c r="E54" i="18"/>
  <c r="E55" i="18"/>
  <c r="E56" i="18"/>
  <c r="E57" i="18"/>
  <c r="F42" i="18"/>
  <c r="F43" i="18"/>
  <c r="L43" i="18" s="1"/>
  <c r="F44" i="18"/>
  <c r="F45" i="18"/>
  <c r="F48" i="18"/>
  <c r="F49" i="18"/>
  <c r="F50" i="18"/>
  <c r="F51" i="18"/>
  <c r="G36" i="18"/>
  <c r="G42" i="18"/>
  <c r="H42" i="18"/>
  <c r="H48" i="18"/>
  <c r="I36" i="18"/>
  <c r="I48" i="18"/>
  <c r="E63" i="18" l="1"/>
  <c r="I60" i="18"/>
  <c r="L44" i="18"/>
  <c r="E62" i="18"/>
  <c r="E61" i="18"/>
  <c r="E60" i="18"/>
  <c r="L38" i="18"/>
  <c r="H60" i="18"/>
  <c r="B62" i="18"/>
  <c r="L50" i="18"/>
  <c r="G60" i="18"/>
  <c r="L42" i="18"/>
  <c r="F39" i="18"/>
  <c r="F63" i="18" s="1"/>
  <c r="F36" i="18"/>
  <c r="F60" i="18" s="1"/>
  <c r="F38" i="18"/>
  <c r="F62" i="18" s="1"/>
  <c r="F37" i="18"/>
  <c r="F61" i="18" s="1"/>
  <c r="C56" i="18"/>
  <c r="B36" i="18"/>
  <c r="C57" i="18"/>
  <c r="B37" i="18"/>
  <c r="B54" i="18"/>
  <c r="L54" i="18" s="1"/>
  <c r="B38" i="18"/>
  <c r="B55" i="18"/>
  <c r="L55" i="18" s="1"/>
  <c r="B39" i="18"/>
  <c r="C49" i="18"/>
  <c r="L49" i="18" s="1"/>
  <c r="C48" i="18"/>
  <c r="C60" i="18" s="1"/>
  <c r="C51" i="18"/>
  <c r="C63" i="18" s="1"/>
  <c r="C50" i="18"/>
  <c r="C62" i="18" s="1"/>
  <c r="D10" i="18"/>
  <c r="D28" i="18" l="1"/>
  <c r="L51" i="18"/>
  <c r="L62" i="18"/>
  <c r="C61" i="18"/>
  <c r="L48" i="18"/>
  <c r="B61" i="18"/>
  <c r="L37" i="18"/>
  <c r="B63" i="18"/>
  <c r="L63" i="18" s="1"/>
  <c r="L39" i="18"/>
  <c r="B60" i="18"/>
  <c r="L60" i="18" s="1"/>
  <c r="L36" i="18"/>
  <c r="L61" i="18" l="1"/>
  <c r="H16" i="18" l="1"/>
  <c r="L16" i="18" l="1"/>
  <c r="H28" i="18"/>
  <c r="E10" i="18" l="1"/>
  <c r="E28" i="18" l="1"/>
  <c r="L28" i="18" s="1"/>
  <c r="L10" i="18"/>
</calcChain>
</file>

<file path=xl/sharedStrings.xml><?xml version="1.0" encoding="utf-8"?>
<sst xmlns="http://schemas.openxmlformats.org/spreadsheetml/2006/main" count="1343" uniqueCount="327">
  <si>
    <t>Меню: 1 день</t>
  </si>
  <si>
    <t>Меню: 2 день</t>
  </si>
  <si>
    <t>№ рецептуры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</si>
  <si>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</si>
  <si>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</si>
  <si>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</si>
  <si>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</si>
  <si>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</si>
  <si>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</si>
  <si>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</si>
  <si>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</si>
  <si>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</si>
  <si>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</si>
  <si>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</si>
  <si>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</si>
  <si>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</si>
  <si>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</si>
  <si>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Fe</t>
  </si>
  <si>
    <t>ЗАВТРАК</t>
  </si>
  <si>
    <t>ИТОГО В ЗАВТРАК</t>
  </si>
  <si>
    <t>ОБЕД</t>
  </si>
  <si>
    <t>ИТОГО В ОБЕД</t>
  </si>
  <si>
    <t>Меню: 3 день</t>
  </si>
  <si>
    <t>ВСЕГО ЗА 3-Й ДЕНЬ</t>
  </si>
  <si>
    <t>Меню: 4 день</t>
  </si>
  <si>
    <t>Меню: 5 день</t>
  </si>
  <si>
    <t>ВСЕГО ЗА 5-Й ДЕНЬ</t>
  </si>
  <si>
    <t>Меню: 6 день</t>
  </si>
  <si>
    <t>ВСЕГО ЗА 6-Й ДЕНЬ</t>
  </si>
  <si>
    <t>Меню: 7 день</t>
  </si>
  <si>
    <t>ВСЕГО ЗА 7-Й ДЕНЬ</t>
  </si>
  <si>
    <t>Меню: 8 день</t>
  </si>
  <si>
    <t>ВСЕГО ЗА 8-Й ДЕНЬ</t>
  </si>
  <si>
    <t>Меню: 9 день</t>
  </si>
  <si>
    <t>Меню: 10 день</t>
  </si>
  <si>
    <t>Приём пищи, наименование блюда</t>
  </si>
  <si>
    <t>ВСЕГО ЗА 1-Й ДЕНЬ</t>
  </si>
  <si>
    <t>Мg</t>
  </si>
  <si>
    <t>ВСЕГО ЗА 2-Й ДЕНЬ</t>
  </si>
  <si>
    <t>ВСЕГО ЗА 4-Й ДЕНЬ</t>
  </si>
  <si>
    <t>ВСЕГО ЗА 9-Й ДЕНЬ</t>
  </si>
  <si>
    <t>ВСЕГО ЗА 10-Й ДЕНЬ</t>
  </si>
  <si>
    <t xml:space="preserve"> </t>
  </si>
  <si>
    <t>Рис отварной</t>
  </si>
  <si>
    <t>Хлеб ржаной</t>
  </si>
  <si>
    <t>Салат из свеклы с сыром и чесноком</t>
  </si>
  <si>
    <t>Икра морковная</t>
  </si>
  <si>
    <t>Рагу из индейки</t>
  </si>
  <si>
    <t>Картофельное пюре</t>
  </si>
  <si>
    <t>Суп картофельный с макаронными изделиями</t>
  </si>
  <si>
    <t>Икра кабачковая</t>
  </si>
  <si>
    <t>Каша ячневая вязкая</t>
  </si>
  <si>
    <t>Макаронные изделия отварные с сыром</t>
  </si>
  <si>
    <t>Чай с сахаром</t>
  </si>
  <si>
    <t>Плоды свежие (груша)</t>
  </si>
  <si>
    <t>Каша гречневая рассыпчатая</t>
  </si>
  <si>
    <t>10.1.1скур</t>
  </si>
  <si>
    <t>Горошек зеленый</t>
  </si>
  <si>
    <t>Омлет натуральный</t>
  </si>
  <si>
    <t>Хлеб пшеничный</t>
  </si>
  <si>
    <t>Плоды свежие (банан)</t>
  </si>
  <si>
    <t>6.7.3скур</t>
  </si>
  <si>
    <t>Огурцы соленые</t>
  </si>
  <si>
    <t>Компот из плодов или ягод сушеных (изюм)</t>
  </si>
  <si>
    <t>Плоды свежие (киви)</t>
  </si>
  <si>
    <t>Сок фруктовый (мультифрукт)</t>
  </si>
  <si>
    <t>Запеканка из творога с соусом шоколадным</t>
  </si>
  <si>
    <t>Чай с лимоном</t>
  </si>
  <si>
    <t>Оладьи с клубничным джемом</t>
  </si>
  <si>
    <t>Плоды свежие (яблоко)</t>
  </si>
  <si>
    <t>50/150</t>
  </si>
  <si>
    <t>Суп картофельный с фасолью</t>
  </si>
  <si>
    <t>10.3.7скур</t>
  </si>
  <si>
    <t>Напиток из шиповника</t>
  </si>
  <si>
    <t>Какао с молоком сгущенным</t>
  </si>
  <si>
    <t>Плоды свежие (апельсин)</t>
  </si>
  <si>
    <t>Рассольник ленинградский</t>
  </si>
  <si>
    <t>Каша из хлопьев овсяных "Геркулес" вязкая</t>
  </si>
  <si>
    <t>Кофейный напиток с молоком</t>
  </si>
  <si>
    <t>ТТК №9</t>
  </si>
  <si>
    <t>Тефтели мясные в соусе сметанно-томатом</t>
  </si>
  <si>
    <t>10.1.3Скур</t>
  </si>
  <si>
    <t>Кукуруза конс.</t>
  </si>
  <si>
    <t>Котлета куриная с сыром, соус сметанный</t>
  </si>
  <si>
    <t>Шницель мясной с соусом сметанным</t>
  </si>
  <si>
    <t>Картофель отварной с луком</t>
  </si>
  <si>
    <t>Суп картофельный с фрикадельками</t>
  </si>
  <si>
    <t>200/20</t>
  </si>
  <si>
    <t>Компот из плодов или ягод сушёных (курага)</t>
  </si>
  <si>
    <t>Жаркое по-домашнему со свининой</t>
  </si>
  <si>
    <t>Свекольник (без капусты) со сметаной</t>
  </si>
  <si>
    <t>Кисель из яблок сушеных</t>
  </si>
  <si>
    <t>Плоды свежие (мандарин)</t>
  </si>
  <si>
    <t>Капуста свежая тушеная</t>
  </si>
  <si>
    <t>Компот из плодов или ягод сушеных (чернослив)</t>
  </si>
  <si>
    <t>Пудинг творожный запечёный с йогуртом</t>
  </si>
  <si>
    <t>170/30</t>
  </si>
  <si>
    <t>Каша молочная кукурузная жидкая</t>
  </si>
  <si>
    <t>170/20/20</t>
  </si>
  <si>
    <t>Кефир</t>
  </si>
  <si>
    <t>Простокваша</t>
  </si>
  <si>
    <t>Ряженка</t>
  </si>
  <si>
    <t>Ацидофилин</t>
  </si>
  <si>
    <t>Творожники песочные</t>
  </si>
  <si>
    <t>Пирожок печеный с капустой</t>
  </si>
  <si>
    <t>Гребешок из дрож.теста</t>
  </si>
  <si>
    <t>Ватрушка с творогом</t>
  </si>
  <si>
    <t>Рожок песочный с маком</t>
  </si>
  <si>
    <t>Пирожок печеный с картофелем</t>
  </si>
  <si>
    <t>Пирожок печеный с рисом и яйцом</t>
  </si>
  <si>
    <t>200/30</t>
  </si>
  <si>
    <t>230/20</t>
  </si>
  <si>
    <t>Пудинг творожный запечённый с йогуртом</t>
  </si>
  <si>
    <t>Салат из белокочанной капусты с морковью</t>
  </si>
  <si>
    <t>Куриный бульон с яйцом и гренками</t>
  </si>
  <si>
    <t>Тефтели мясные в соусе сметанно-томатном</t>
  </si>
  <si>
    <t>Сырники из творога запечённые</t>
  </si>
  <si>
    <t>Суп картофельный с горохом</t>
  </si>
  <si>
    <t>Компот из смеси ягод</t>
  </si>
  <si>
    <t>200/40/20</t>
  </si>
  <si>
    <t>Салат из редьки с маслом</t>
  </si>
  <si>
    <t>ДНИ ПРИМЕРНОГО МЕНЮ (завтрак дети от 7 до 11 лет)</t>
  </si>
  <si>
    <t>Среднее значение</t>
  </si>
  <si>
    <t>белки</t>
  </si>
  <si>
    <t>жиры</t>
  </si>
  <si>
    <t>углеводы</t>
  </si>
  <si>
    <t>калорийность</t>
  </si>
  <si>
    <t>ДНИ ПРИМЕРНОГО МЕНЮ (обед дети от 7 до 11 лет)</t>
  </si>
  <si>
    <t>ДНИ ПРИМЕРНОГО МЕНЮ (полдник 25% дети от 7 до 11 лет)</t>
  </si>
  <si>
    <t>ДНИ ПРИМЕРНОГО МЕНЮ (полдник 15% дети от 7 до 11 лет)</t>
  </si>
  <si>
    <t>ДНИ ПРИМЕРНОГО МЕНЮ (завтрак дети старше 11 лет)</t>
  </si>
  <si>
    <t>ДНИ ПРИМЕРНОГО МЕНЮ (обед  дети старше 11 лет)</t>
  </si>
  <si>
    <t>ДНИ ПРИМЕРНОГО МЕНЮ (полдник 25%  дети старше 11 лет)</t>
  </si>
  <si>
    <t>ДНИ ПРИМЕРНОГО МЕНЮ (полдник 15% дети старше 11 лет)</t>
  </si>
  <si>
    <t>ТТК №20</t>
  </si>
  <si>
    <t>ТТК №136</t>
  </si>
  <si>
    <t>ТТК №145</t>
  </si>
  <si>
    <t>ТТК №155</t>
  </si>
  <si>
    <t>ТТК №158</t>
  </si>
  <si>
    <t>ТТК №170</t>
  </si>
  <si>
    <t>ТТК №135</t>
  </si>
  <si>
    <t>ТТК №150</t>
  </si>
  <si>
    <t>ТТК №138</t>
  </si>
  <si>
    <t>ТТК №169</t>
  </si>
  <si>
    <t>ТТК №174</t>
  </si>
  <si>
    <t>ТТК №175</t>
  </si>
  <si>
    <t>Оладьи из печени по-кунцевски</t>
  </si>
  <si>
    <t>ТТК №177</t>
  </si>
  <si>
    <t>Каша жидкая молочная из гречневой крупы</t>
  </si>
  <si>
    <t>ТТК №180</t>
  </si>
  <si>
    <t>ТТК №194</t>
  </si>
  <si>
    <t>ТТК №11</t>
  </si>
  <si>
    <t>ТТК №8</t>
  </si>
  <si>
    <t>Бутерброд с сыром и маслом</t>
  </si>
  <si>
    <t>220/30</t>
  </si>
  <si>
    <t xml:space="preserve">Йогурт фруктово-ягодный </t>
  </si>
  <si>
    <t>ТТК №10</t>
  </si>
  <si>
    <t>108 УРЦП, Пермь 2013</t>
  </si>
  <si>
    <t>493 УРЦП, Пермь 2013</t>
  </si>
  <si>
    <t>518 УРЦП, Пермь 2013</t>
  </si>
  <si>
    <t>109 УРЦП, Пермь 2013</t>
  </si>
  <si>
    <t>112 УРЦП, Пермь 2013</t>
  </si>
  <si>
    <t>494 УРЦП, Пермь 2013</t>
  </si>
  <si>
    <t>119 УРЦП, Пермь 2013</t>
  </si>
  <si>
    <t>512 УРЦП, Пермь 2013</t>
  </si>
  <si>
    <t>499 УРЦП, Пермь 2013</t>
  </si>
  <si>
    <t>501 УРЦП, Пермь 2013</t>
  </si>
  <si>
    <t>414 УРЦП, Пермь 2013</t>
  </si>
  <si>
    <t>37 УРЦП, Пермь 2018</t>
  </si>
  <si>
    <t>519 УРЦП, Пермь 2013</t>
  </si>
  <si>
    <t>506 УРЦП, Пермь 2013</t>
  </si>
  <si>
    <t>56 УРЦП, Пермь 2013</t>
  </si>
  <si>
    <t>516 УРЦП, Пермь 2013</t>
  </si>
  <si>
    <t>ТТК №5</t>
  </si>
  <si>
    <t>108  УРЦП, Пермь 2013</t>
  </si>
  <si>
    <t>Булочка Дорожная</t>
  </si>
  <si>
    <t>565 УРЦП, Пермь 2013</t>
  </si>
  <si>
    <t>543 УРЦП, Пермь 2013</t>
  </si>
  <si>
    <t>541 УРЦП, Пермь 2013</t>
  </si>
  <si>
    <t>577 УРЦП, Пермь 2013</t>
  </si>
  <si>
    <t>573 УРЦП, Пермь 2013</t>
  </si>
  <si>
    <t>53 СРКМВКИ, Мурманск 1988.</t>
  </si>
  <si>
    <t>130/70</t>
  </si>
  <si>
    <t>180/70</t>
  </si>
  <si>
    <t>Плоды свежие (виноград)</t>
  </si>
  <si>
    <t>ТТК № 134</t>
  </si>
  <si>
    <t>ТТК № 203</t>
  </si>
  <si>
    <t>ТТК №187</t>
  </si>
  <si>
    <t>ТТК № 209</t>
  </si>
  <si>
    <t>ТТК № 213</t>
  </si>
  <si>
    <t>ТТК № 188</t>
  </si>
  <si>
    <t>ТТК № 214</t>
  </si>
  <si>
    <t>ТТК № 216</t>
  </si>
  <si>
    <t>ТТК № 162</t>
  </si>
  <si>
    <t>ТТК № 218</t>
  </si>
  <si>
    <t>ТТК № 231</t>
  </si>
  <si>
    <t>ТТК № 233</t>
  </si>
  <si>
    <t>ТТК № 235</t>
  </si>
  <si>
    <t>ТТК № 243</t>
  </si>
  <si>
    <t>ТТК № 200</t>
  </si>
  <si>
    <t>ТТК № 202</t>
  </si>
  <si>
    <t>ТТК № 204</t>
  </si>
  <si>
    <t>ТТК № 207</t>
  </si>
  <si>
    <t>ТТК № 210</t>
  </si>
  <si>
    <t>ТТК № 215</t>
  </si>
  <si>
    <t>ТТК № 164</t>
  </si>
  <si>
    <t>ТТК № 219</t>
  </si>
  <si>
    <t>ТТК  № 134</t>
  </si>
  <si>
    <t>ТТК № 222</t>
  </si>
  <si>
    <t>ТТК № 229</t>
  </si>
  <si>
    <t>ТТК № 234</t>
  </si>
  <si>
    <t>ТТК № 236</t>
  </si>
  <si>
    <t>Бутерброд с маслом  и джемом</t>
  </si>
  <si>
    <t>Бутерброд с маслом и джемом</t>
  </si>
  <si>
    <t>ТТК № 277</t>
  </si>
  <si>
    <t>Булгур рассыпчатый</t>
  </si>
  <si>
    <t>ТТК №295</t>
  </si>
  <si>
    <t>ТТК №296</t>
  </si>
  <si>
    <t xml:space="preserve">Продукт кисломолоч.сладкий "Снежок" </t>
  </si>
  <si>
    <t>Продукт кисломолоч.сладкий "Снежок"</t>
  </si>
  <si>
    <t>ТТК № 300</t>
  </si>
  <si>
    <t>Фрикадельки из оленины в соусе брусничном</t>
  </si>
  <si>
    <t>1 -4 класс</t>
  </si>
  <si>
    <t>5-11класс</t>
  </si>
  <si>
    <t>ТТК № 266</t>
  </si>
  <si>
    <t>Компот из брусники и яблок</t>
  </si>
  <si>
    <t>ТТК №153</t>
  </si>
  <si>
    <t>Картофель отварной с укропом</t>
  </si>
  <si>
    <t>180/1</t>
  </si>
  <si>
    <t>ТТК №154</t>
  </si>
  <si>
    <t>220/2</t>
  </si>
  <si>
    <t>Паста "Болоньезе"</t>
  </si>
  <si>
    <t>Соус клубничный</t>
  </si>
  <si>
    <t>ТТК  № 251</t>
  </si>
  <si>
    <t>Щи из свежей капусты с картофелем и со сметаной</t>
  </si>
  <si>
    <t>ТТК №  365</t>
  </si>
  <si>
    <t>ТТК №  367</t>
  </si>
  <si>
    <t>ТТК №   365</t>
  </si>
  <si>
    <t>Котлета рыбная (тресковых пород), соус сметанный</t>
  </si>
  <si>
    <t>Тефтели из рыбы (тресковых пород), соус томатный</t>
  </si>
  <si>
    <t xml:space="preserve"> 4.1.48скур</t>
  </si>
  <si>
    <t xml:space="preserve"> 4.1.50Скур</t>
  </si>
  <si>
    <t>ТТК № 8</t>
  </si>
  <si>
    <t xml:space="preserve">Морс из брусники замороженной </t>
  </si>
  <si>
    <t>Компот из красной смородины замороженной</t>
  </si>
  <si>
    <t xml:space="preserve">УЖИН </t>
  </si>
  <si>
    <t xml:space="preserve">ИТОГО в УЖИН </t>
  </si>
  <si>
    <t xml:space="preserve">ИТОГО В ПОЛДНИК </t>
  </si>
  <si>
    <t xml:space="preserve">ИТОГО В УЖИН </t>
  </si>
  <si>
    <t xml:space="preserve">ПОЛДНИК </t>
  </si>
  <si>
    <t>ИТОГО в УЖИН</t>
  </si>
  <si>
    <t xml:space="preserve">ВСЕГО ЗА 3-Й ДЕНЬ c ужином </t>
  </si>
  <si>
    <t xml:space="preserve">ВСЕГО ЗА 4-Й ДЕНЬ c ужином </t>
  </si>
  <si>
    <t xml:space="preserve">ВСЕГО ЗА 5-Й ДЕНЬ c ужином </t>
  </si>
  <si>
    <t xml:space="preserve">ВСЕГО ЗА 6-Й ДЕНЬ c ужином </t>
  </si>
  <si>
    <t xml:space="preserve">ВСЕГО ЗА 7-Й ДЕНЬ c ужином </t>
  </si>
  <si>
    <t xml:space="preserve">ВСЕГО ЗА 8-Й ДЕНЬ c ужином </t>
  </si>
  <si>
    <t>ВСЕГО ЗА 10-Й ДЕНЬ c ужином</t>
  </si>
  <si>
    <t xml:space="preserve">ВСЕГО ЗА 1-Й ДЕНЬ c ужином </t>
  </si>
  <si>
    <t xml:space="preserve">ВСЕГО ЗА 2-Й ДЕНЬ c ужином </t>
  </si>
  <si>
    <t>ВСЕГО ЗА 6-Й ДЕНЬ c ужином</t>
  </si>
  <si>
    <t xml:space="preserve">ВСЕГО ЗА 2-Й ДЕНЬ с полдником </t>
  </si>
  <si>
    <t xml:space="preserve">ВСЕГО ЗА 3-Й ДЕНЬ с полдником </t>
  </si>
  <si>
    <t xml:space="preserve">ВСЕГО ЗА 4-Й ДЕНЬ с полдником </t>
  </si>
  <si>
    <t xml:space="preserve">ВСЕГО ЗА 5-Й ДЕНЬ с полдником </t>
  </si>
  <si>
    <t xml:space="preserve">ВСЕГО ЗА 6-Й ДЕНЬ с полдником </t>
  </si>
  <si>
    <t xml:space="preserve">ВСЕГО ЗА 8-Й ДЕНЬ с полдником </t>
  </si>
  <si>
    <t xml:space="preserve">ВСЕГО ЗА 9-Й ДЕНЬ с полдником </t>
  </si>
  <si>
    <t xml:space="preserve">ВСЕГО ЗА 10-Й ДЕНЬ с полдником </t>
  </si>
  <si>
    <t xml:space="preserve">ВСЕГО ЗА 1-Й ДЕНЬ с полдником </t>
  </si>
  <si>
    <t xml:space="preserve">ВСЕГО ЗА 2-Й ДЕНЬс полдником </t>
  </si>
  <si>
    <t xml:space="preserve">ВСЕГО ЗА 7-Й ДЕНЬ с полдником </t>
  </si>
  <si>
    <t>4 УРЦП, Пермь 2013</t>
  </si>
  <si>
    <t>Бутерброд с маслом</t>
  </si>
  <si>
    <t>ТТК № 371</t>
  </si>
  <si>
    <t>ТТК № 372</t>
  </si>
  <si>
    <t>Бутерброд с  джемом</t>
  </si>
  <si>
    <t>220/60</t>
  </si>
  <si>
    <t>ТТК № 373</t>
  </si>
  <si>
    <t>50/180</t>
  </si>
  <si>
    <t>Плов с курицей</t>
  </si>
  <si>
    <t>Печень говяжья " по-строгановски"</t>
  </si>
  <si>
    <t>ТТК №15</t>
  </si>
  <si>
    <t>Макаронные изделия отварные</t>
  </si>
  <si>
    <t>ТТК № 621</t>
  </si>
  <si>
    <t>ТТК № 622</t>
  </si>
  <si>
    <t>Гуляш из цыпленка</t>
  </si>
  <si>
    <t>ТТК № 12</t>
  </si>
  <si>
    <t>ТТК № 624</t>
  </si>
  <si>
    <t>Гуляш из свинины</t>
  </si>
  <si>
    <t>ТТК № 625</t>
  </si>
  <si>
    <t>Булочка чайная с творогом</t>
  </si>
  <si>
    <t>ТТК № 629</t>
  </si>
  <si>
    <t>446, Сборник шк. 2007 год</t>
  </si>
  <si>
    <t>Кекс "Столичный"</t>
  </si>
  <si>
    <t>ТТК № 206</t>
  </si>
  <si>
    <t>Котлета мясная, соус томатный</t>
  </si>
  <si>
    <t>Икра свекольная</t>
  </si>
  <si>
    <t>ВСЕГО ЗА 1-Й ДЕНЬ c ужином</t>
  </si>
  <si>
    <t>ТТК № 28</t>
  </si>
  <si>
    <t>70/70</t>
  </si>
  <si>
    <t>ТТК № 223</t>
  </si>
  <si>
    <t xml:space="preserve">ВСЕГО ЗА 6-Й ДЕНЬс полдником </t>
  </si>
  <si>
    <t>ТТК № 201</t>
  </si>
  <si>
    <t>Цена,руб.</t>
  </si>
  <si>
    <t>ВСЕГО ЗА 9-Й ДЕНЬ c ужином</t>
  </si>
  <si>
    <t>ТТК №137</t>
  </si>
  <si>
    <t>Рыба (тресковых пород)  тушеная в томате с овощами</t>
  </si>
  <si>
    <t>ВСЕГО ЗА 7-Й ДЕНЬ c ужином</t>
  </si>
  <si>
    <t xml:space="preserve">               ВСЕГО ЗА 8-Й ДЕНЬ c ужином</t>
  </si>
  <si>
    <t>ТТК № 205</t>
  </si>
  <si>
    <t xml:space="preserve">Бутерброд с сыром </t>
  </si>
  <si>
    <t>ТТК  №  620</t>
  </si>
  <si>
    <t xml:space="preserve">              ВСЕГО ЗА 9-Й ДЕНЬ c ужином </t>
  </si>
  <si>
    <t>ТТК № 301</t>
  </si>
  <si>
    <t>ТТК №  247</t>
  </si>
  <si>
    <t>ТТК №  590</t>
  </si>
  <si>
    <t>ТТК № 631</t>
  </si>
  <si>
    <t>ТТК № 630</t>
  </si>
  <si>
    <t>ТТК  №623</t>
  </si>
  <si>
    <t>ТТК № 232/1</t>
  </si>
  <si>
    <t>ТТК  № 227</t>
  </si>
  <si>
    <t>ТТК № 13</t>
  </si>
  <si>
    <t>ТТК № 221/2</t>
  </si>
  <si>
    <t>ТТК №  369/1</t>
  </si>
  <si>
    <t>ТТК № 238/1</t>
  </si>
  <si>
    <t>ТТК № 239/1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</si>
</sst>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1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FF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399">
    <xf numFmtId="0" fontId="0" fillId="0" borderId="0" xfId="0"/>
    <xf numFmtId="0" fontId="0" fillId="0" borderId="19" xfId="0" applyBorder="1" applyAlignment="1"/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" borderId="18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5" fillId="3" borderId="0" xfId="0" applyNumberFormat="1" applyFont="1" applyFill="1"/>
    <xf numFmtId="0" fontId="3" fillId="3" borderId="1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2" fontId="3" fillId="3" borderId="15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2" fontId="3" fillId="3" borderId="49" xfId="0" applyNumberFormat="1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center"/>
    </xf>
    <xf numFmtId="0" fontId="6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top" wrapText="1"/>
    </xf>
    <xf numFmtId="0" fontId="9" fillId="3" borderId="0" xfId="0" applyFont="1" applyFill="1"/>
    <xf numFmtId="0" fontId="3" fillId="3" borderId="4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top" wrapText="1"/>
    </xf>
    <xf numFmtId="2" fontId="3" fillId="3" borderId="24" xfId="0" applyNumberFormat="1" applyFont="1" applyFill="1" applyBorder="1" applyAlignment="1">
      <alignment horizontal="center" vertical="top" wrapText="1"/>
    </xf>
    <xf numFmtId="2" fontId="2" fillId="3" borderId="48" xfId="2" applyNumberFormat="1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3" fillId="3" borderId="35" xfId="2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2" fontId="3" fillId="3" borderId="52" xfId="0" applyNumberFormat="1" applyFont="1" applyFill="1" applyBorder="1" applyAlignment="1">
      <alignment horizontal="center" vertical="top" wrapText="1"/>
    </xf>
    <xf numFmtId="0" fontId="6" fillId="3" borderId="0" xfId="0" applyFont="1" applyFill="1" applyBorder="1"/>
    <xf numFmtId="0" fontId="4" fillId="3" borderId="0" xfId="1" applyFont="1" applyFill="1"/>
    <xf numFmtId="0" fontId="7" fillId="3" borderId="0" xfId="1" applyFont="1" applyFill="1"/>
    <xf numFmtId="0" fontId="8" fillId="3" borderId="0" xfId="2" applyFont="1" applyFill="1"/>
    <xf numFmtId="0" fontId="3" fillId="3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horizontal="center" vertical="top" wrapText="1"/>
    </xf>
    <xf numFmtId="0" fontId="0" fillId="3" borderId="0" xfId="0" applyFill="1"/>
    <xf numFmtId="0" fontId="5" fillId="3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60" xfId="0" applyFont="1" applyFill="1" applyBorder="1" applyAlignment="1">
      <alignment vertical="top" wrapText="1"/>
    </xf>
    <xf numFmtId="2" fontId="3" fillId="3" borderId="61" xfId="0" applyNumberFormat="1" applyFont="1" applyFill="1" applyBorder="1" applyAlignment="1">
      <alignment horizontal="center" vertical="top" wrapText="1"/>
    </xf>
    <xf numFmtId="0" fontId="9" fillId="3" borderId="60" xfId="0" applyFont="1" applyFill="1" applyBorder="1" applyAlignment="1">
      <alignment vertical="top" wrapText="1"/>
    </xf>
    <xf numFmtId="0" fontId="9" fillId="3" borderId="62" xfId="2" applyFont="1" applyFill="1" applyBorder="1" applyAlignment="1">
      <alignment vertical="top" wrapText="1"/>
    </xf>
    <xf numFmtId="0" fontId="10" fillId="3" borderId="60" xfId="0" applyFont="1" applyFill="1" applyBorder="1" applyAlignment="1">
      <alignment vertical="center" wrapText="1"/>
    </xf>
    <xf numFmtId="2" fontId="3" fillId="3" borderId="61" xfId="0" applyNumberFormat="1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left" vertical="top" wrapText="1"/>
    </xf>
    <xf numFmtId="0" fontId="9" fillId="3" borderId="0" xfId="0" applyFont="1" applyFill="1" applyBorder="1"/>
    <xf numFmtId="0" fontId="10" fillId="4" borderId="62" xfId="2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14" fontId="9" fillId="3" borderId="60" xfId="0" applyNumberFormat="1" applyFont="1" applyFill="1" applyBorder="1" applyAlignment="1">
      <alignment vertical="top" wrapText="1"/>
    </xf>
    <xf numFmtId="0" fontId="9" fillId="3" borderId="60" xfId="0" applyFont="1" applyFill="1" applyBorder="1" applyAlignment="1">
      <alignment horizontal="left" vertical="center" wrapText="1"/>
    </xf>
    <xf numFmtId="0" fontId="9" fillId="3" borderId="62" xfId="2" applyFont="1" applyFill="1" applyBorder="1" applyAlignment="1">
      <alignment vertical="center" wrapText="1"/>
    </xf>
    <xf numFmtId="0" fontId="10" fillId="3" borderId="6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center"/>
    </xf>
    <xf numFmtId="0" fontId="9" fillId="3" borderId="6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vertical="center" wrapText="1"/>
    </xf>
    <xf numFmtId="0" fontId="9" fillId="3" borderId="60" xfId="2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/>
    </xf>
    <xf numFmtId="2" fontId="3" fillId="3" borderId="44" xfId="0" applyNumberFormat="1" applyFont="1" applyFill="1" applyBorder="1" applyAlignment="1">
      <alignment horizontal="center" vertical="top" wrapText="1"/>
    </xf>
    <xf numFmtId="2" fontId="3" fillId="3" borderId="89" xfId="0" applyNumberFormat="1" applyFont="1" applyFill="1" applyBorder="1" applyAlignment="1">
      <alignment horizontal="center" vertical="top" wrapText="1"/>
    </xf>
    <xf numFmtId="2" fontId="3" fillId="3" borderId="24" xfId="2" applyNumberFormat="1" applyFont="1" applyFill="1" applyBorder="1" applyAlignment="1">
      <alignment horizontal="center" vertical="top" wrapText="1"/>
    </xf>
    <xf numFmtId="2" fontId="3" fillId="3" borderId="86" xfId="2" applyNumberFormat="1" applyFont="1" applyFill="1" applyBorder="1" applyAlignment="1">
      <alignment horizontal="center" vertical="top" wrapText="1"/>
    </xf>
    <xf numFmtId="2" fontId="3" fillId="3" borderId="2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3" borderId="1" xfId="0" applyFill="1" applyBorder="1"/>
    <xf numFmtId="0" fontId="5" fillId="3" borderId="1" xfId="2" applyFont="1" applyFill="1" applyBorder="1"/>
    <xf numFmtId="0" fontId="4" fillId="3" borderId="1" xfId="2" applyFont="1" applyFill="1" applyBorder="1"/>
    <xf numFmtId="2" fontId="3" fillId="4" borderId="86" xfId="2" applyNumberFormat="1" applyFont="1" applyFill="1" applyBorder="1" applyAlignment="1">
      <alignment horizontal="center" vertical="center" wrapText="1"/>
    </xf>
    <xf numFmtId="0" fontId="4" fillId="3" borderId="1" xfId="1" applyFill="1" applyBorder="1"/>
    <xf numFmtId="0" fontId="6" fillId="3" borderId="1" xfId="0" applyFont="1" applyFill="1" applyBorder="1"/>
    <xf numFmtId="0" fontId="2" fillId="3" borderId="87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vertical="top" wrapText="1"/>
    </xf>
    <xf numFmtId="0" fontId="5" fillId="3" borderId="1" xfId="2" applyFill="1" applyBorder="1"/>
    <xf numFmtId="0" fontId="4" fillId="3" borderId="1" xfId="1" applyFont="1" applyFill="1" applyBorder="1"/>
    <xf numFmtId="2" fontId="3" fillId="3" borderId="49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3" fillId="3" borderId="24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/>
    <xf numFmtId="2" fontId="3" fillId="3" borderId="92" xfId="2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center"/>
    </xf>
    <xf numFmtId="2" fontId="3" fillId="3" borderId="94" xfId="2" applyNumberFormat="1" applyFont="1" applyFill="1" applyBorder="1" applyAlignment="1">
      <alignment horizontal="center" vertical="top" wrapText="1"/>
    </xf>
    <xf numFmtId="2" fontId="3" fillId="3" borderId="95" xfId="2" applyNumberFormat="1" applyFont="1" applyFill="1" applyBorder="1" applyAlignment="1">
      <alignment horizontal="center" vertical="top" wrapText="1"/>
    </xf>
    <xf numFmtId="2" fontId="3" fillId="3" borderId="93" xfId="2" applyNumberFormat="1" applyFont="1" applyFill="1" applyBorder="1" applyAlignment="1">
      <alignment horizontal="center" vertical="top" wrapText="1"/>
    </xf>
    <xf numFmtId="2" fontId="3" fillId="3" borderId="96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3" fillId="3" borderId="51" xfId="0" applyNumberFormat="1" applyFont="1" applyFill="1" applyBorder="1" applyAlignment="1">
      <alignment horizontal="center" vertical="top" wrapText="1"/>
    </xf>
    <xf numFmtId="0" fontId="9" fillId="3" borderId="36" xfId="2" applyFont="1" applyFill="1" applyBorder="1" applyAlignment="1">
      <alignment vertical="top" wrapText="1"/>
    </xf>
    <xf numFmtId="0" fontId="10" fillId="4" borderId="100" xfId="2" applyFont="1" applyFill="1" applyBorder="1" applyAlignment="1">
      <alignment vertical="center" wrapText="1"/>
    </xf>
    <xf numFmtId="0" fontId="3" fillId="4" borderId="50" xfId="2" applyFont="1" applyFill="1" applyBorder="1" applyAlignment="1">
      <alignment vertical="center" wrapText="1"/>
    </xf>
    <xf numFmtId="0" fontId="3" fillId="4" borderId="50" xfId="2" applyFont="1" applyFill="1" applyBorder="1" applyAlignment="1">
      <alignment horizontal="center" vertical="center" wrapText="1"/>
    </xf>
    <xf numFmtId="2" fontId="3" fillId="4" borderId="50" xfId="2" applyNumberFormat="1" applyFont="1" applyFill="1" applyBorder="1" applyAlignment="1">
      <alignment horizontal="center" vertical="center" wrapText="1"/>
    </xf>
    <xf numFmtId="2" fontId="3" fillId="4" borderId="101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/>
    </xf>
    <xf numFmtId="2" fontId="12" fillId="5" borderId="24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vertical="top" wrapText="1"/>
    </xf>
    <xf numFmtId="0" fontId="3" fillId="3" borderId="34" xfId="2" applyFont="1" applyFill="1" applyBorder="1" applyAlignment="1">
      <alignment horizontal="center" vertical="top" wrapText="1"/>
    </xf>
    <xf numFmtId="2" fontId="3" fillId="3" borderId="34" xfId="2" applyNumberFormat="1" applyFont="1" applyFill="1" applyBorder="1" applyAlignment="1">
      <alignment horizontal="center" vertical="top" wrapText="1"/>
    </xf>
    <xf numFmtId="2" fontId="3" fillId="3" borderId="37" xfId="2" applyNumberFormat="1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left" vertical="top" wrapText="1"/>
    </xf>
    <xf numFmtId="0" fontId="3" fillId="3" borderId="34" xfId="2" applyFont="1" applyFill="1" applyBorder="1" applyAlignment="1">
      <alignment vertical="center" wrapText="1"/>
    </xf>
    <xf numFmtId="0" fontId="3" fillId="3" borderId="34" xfId="2" applyFont="1" applyFill="1" applyBorder="1" applyAlignment="1">
      <alignment horizontal="center" vertical="center" wrapText="1"/>
    </xf>
    <xf numFmtId="2" fontId="3" fillId="3" borderId="34" xfId="2" applyNumberFormat="1" applyFont="1" applyFill="1" applyBorder="1" applyAlignment="1">
      <alignment horizontal="center" vertical="center" wrapText="1"/>
    </xf>
    <xf numFmtId="2" fontId="3" fillId="3" borderId="37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top" wrapText="1"/>
    </xf>
    <xf numFmtId="2" fontId="3" fillId="3" borderId="35" xfId="2" applyNumberFormat="1" applyFont="1" applyFill="1" applyBorder="1" applyAlignment="1">
      <alignment horizontal="center" vertical="top" wrapText="1"/>
    </xf>
    <xf numFmtId="2" fontId="3" fillId="3" borderId="38" xfId="2" applyNumberFormat="1" applyFont="1" applyFill="1" applyBorder="1" applyAlignment="1">
      <alignment horizontal="center" vertical="top" wrapText="1"/>
    </xf>
    <xf numFmtId="0" fontId="10" fillId="3" borderId="36" xfId="2" applyFont="1" applyFill="1" applyBorder="1" applyAlignment="1">
      <alignment vertical="top" wrapText="1"/>
    </xf>
    <xf numFmtId="0" fontId="10" fillId="3" borderId="2" xfId="2" applyFont="1" applyFill="1" applyBorder="1" applyAlignment="1">
      <alignment vertical="top" wrapText="1"/>
    </xf>
    <xf numFmtId="0" fontId="10" fillId="3" borderId="36" xfId="2" applyFont="1" applyFill="1" applyBorder="1" applyAlignment="1">
      <alignment vertical="center" wrapText="1"/>
    </xf>
    <xf numFmtId="0" fontId="3" fillId="3" borderId="34" xfId="1" applyFont="1" applyFill="1" applyBorder="1" applyAlignment="1">
      <alignment vertical="top" wrapText="1"/>
    </xf>
    <xf numFmtId="0" fontId="3" fillId="3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top" wrapText="1"/>
    </xf>
    <xf numFmtId="2" fontId="3" fillId="3" borderId="1" xfId="1" applyNumberFormat="1" applyFont="1" applyFill="1" applyBorder="1" applyAlignment="1">
      <alignment horizontal="center" vertical="top" wrapText="1"/>
    </xf>
    <xf numFmtId="0" fontId="4" fillId="3" borderId="0" xfId="2" applyFont="1" applyFill="1"/>
    <xf numFmtId="0" fontId="9" fillId="3" borderId="1" xfId="1" applyFont="1" applyFill="1" applyBorder="1" applyAlignment="1">
      <alignment vertical="top" wrapText="1"/>
    </xf>
    <xf numFmtId="0" fontId="4" fillId="3" borderId="0" xfId="1" applyFill="1"/>
    <xf numFmtId="0" fontId="3" fillId="3" borderId="0" xfId="2" applyFont="1" applyFill="1"/>
    <xf numFmtId="0" fontId="10" fillId="3" borderId="0" xfId="2" applyFont="1" applyFill="1"/>
    <xf numFmtId="2" fontId="2" fillId="3" borderId="5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vertical="top" wrapText="1"/>
    </xf>
    <xf numFmtId="2" fontId="3" fillId="3" borderId="4" xfId="2" applyNumberFormat="1" applyFont="1" applyFill="1" applyBorder="1" applyAlignment="1">
      <alignment vertical="top" wrapText="1"/>
    </xf>
    <xf numFmtId="2" fontId="3" fillId="3" borderId="17" xfId="2" applyNumberFormat="1" applyFont="1" applyFill="1" applyBorder="1" applyAlignment="1">
      <alignment vertical="top" wrapText="1"/>
    </xf>
    <xf numFmtId="2" fontId="2" fillId="3" borderId="3" xfId="2" applyNumberFormat="1" applyFont="1" applyFill="1" applyBorder="1" applyAlignment="1">
      <alignment horizontal="center" vertical="top" wrapText="1"/>
    </xf>
    <xf numFmtId="2" fontId="3" fillId="3" borderId="4" xfId="2" applyNumberFormat="1" applyFont="1" applyFill="1" applyBorder="1" applyAlignment="1">
      <alignment horizontal="center" vertical="top" wrapText="1"/>
    </xf>
    <xf numFmtId="2" fontId="3" fillId="3" borderId="6" xfId="2" applyNumberFormat="1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2" fontId="2" fillId="3" borderId="7" xfId="2" applyNumberFormat="1" applyFont="1" applyFill="1" applyBorder="1" applyAlignment="1">
      <alignment horizontal="center" vertical="top" wrapText="1"/>
    </xf>
    <xf numFmtId="2" fontId="2" fillId="3" borderId="16" xfId="2" applyNumberFormat="1" applyFont="1" applyFill="1" applyBorder="1" applyAlignment="1">
      <alignment horizontal="center" vertical="top" wrapText="1"/>
    </xf>
    <xf numFmtId="2" fontId="3" fillId="3" borderId="13" xfId="2" applyNumberFormat="1" applyFont="1" applyFill="1" applyBorder="1" applyAlignment="1">
      <alignment horizontal="center" vertical="top" wrapText="1"/>
    </xf>
    <xf numFmtId="2" fontId="3" fillId="3" borderId="18" xfId="2" applyNumberFormat="1" applyFont="1" applyFill="1" applyBorder="1" applyAlignment="1">
      <alignment horizontal="center" vertical="top" wrapText="1"/>
    </xf>
    <xf numFmtId="2" fontId="2" fillId="3" borderId="10" xfId="2" applyNumberFormat="1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1" fillId="3" borderId="0" xfId="2" applyFont="1" applyFill="1"/>
    <xf numFmtId="2" fontId="10" fillId="3" borderId="0" xfId="2" applyNumberFormat="1" applyFont="1" applyFill="1"/>
    <xf numFmtId="2" fontId="3" fillId="3" borderId="6" xfId="2" applyNumberFormat="1" applyFont="1" applyFill="1" applyBorder="1" applyAlignment="1">
      <alignment vertical="top" wrapText="1"/>
    </xf>
    <xf numFmtId="0" fontId="2" fillId="3" borderId="3" xfId="2" applyFont="1" applyFill="1" applyBorder="1" applyAlignment="1">
      <alignment horizontal="center" vertical="top" wrapText="1"/>
    </xf>
    <xf numFmtId="2" fontId="2" fillId="3" borderId="9" xfId="2" applyNumberFormat="1" applyFont="1" applyFill="1" applyBorder="1" applyAlignment="1">
      <alignment horizontal="center" vertical="top" wrapText="1"/>
    </xf>
    <xf numFmtId="2" fontId="2" fillId="3" borderId="13" xfId="2" applyNumberFormat="1" applyFont="1" applyFill="1" applyBorder="1" applyAlignment="1">
      <alignment horizontal="center" vertical="top" wrapText="1"/>
    </xf>
    <xf numFmtId="2" fontId="2" fillId="3" borderId="18" xfId="2" applyNumberFormat="1" applyFont="1" applyFill="1" applyBorder="1" applyAlignment="1">
      <alignment horizontal="center" vertical="top" wrapText="1"/>
    </xf>
    <xf numFmtId="0" fontId="2" fillId="3" borderId="4" xfId="2" applyFont="1" applyFill="1" applyBorder="1" applyAlignment="1">
      <alignment horizontal="center" vertical="top" wrapText="1"/>
    </xf>
    <xf numFmtId="0" fontId="10" fillId="4" borderId="36" xfId="2" applyFont="1" applyFill="1" applyBorder="1" applyAlignment="1">
      <alignment vertical="center" wrapText="1"/>
    </xf>
    <xf numFmtId="0" fontId="3" fillId="4" borderId="34" xfId="2" applyFont="1" applyFill="1" applyBorder="1" applyAlignment="1">
      <alignment vertical="center" wrapText="1"/>
    </xf>
    <xf numFmtId="0" fontId="3" fillId="4" borderId="34" xfId="2" applyFont="1" applyFill="1" applyBorder="1" applyAlignment="1">
      <alignment horizontal="center" vertical="center" wrapText="1"/>
    </xf>
    <xf numFmtId="2" fontId="3" fillId="4" borderId="34" xfId="2" applyNumberFormat="1" applyFont="1" applyFill="1" applyBorder="1" applyAlignment="1">
      <alignment horizontal="center" vertical="center" wrapText="1"/>
    </xf>
    <xf numFmtId="2" fontId="3" fillId="4" borderId="37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vertical="top" wrapText="1"/>
    </xf>
    <xf numFmtId="0" fontId="3" fillId="3" borderId="1" xfId="2" applyFont="1" applyFill="1" applyBorder="1" applyAlignment="1">
      <alignment horizontal="center" vertical="top" wrapText="1"/>
    </xf>
    <xf numFmtId="2" fontId="3" fillId="3" borderId="1" xfId="2" applyNumberFormat="1" applyFont="1" applyFill="1" applyBorder="1" applyAlignment="1">
      <alignment horizontal="center" vertical="top" wrapText="1"/>
    </xf>
    <xf numFmtId="0" fontId="5" fillId="3" borderId="0" xfId="2" applyFill="1"/>
    <xf numFmtId="0" fontId="5" fillId="3" borderId="0" xfId="2" applyFont="1" applyFill="1"/>
    <xf numFmtId="0" fontId="9" fillId="3" borderId="60" xfId="1" applyFont="1" applyFill="1" applyBorder="1" applyAlignment="1">
      <alignment vertical="top" wrapText="1"/>
    </xf>
    <xf numFmtId="0" fontId="10" fillId="3" borderId="60" xfId="1" applyFont="1" applyFill="1" applyBorder="1" applyAlignment="1">
      <alignment vertical="center" wrapText="1"/>
    </xf>
    <xf numFmtId="0" fontId="4" fillId="3" borderId="0" xfId="2" applyFont="1" applyFill="1" applyAlignment="1">
      <alignment vertical="center"/>
    </xf>
    <xf numFmtId="2" fontId="2" fillId="3" borderId="46" xfId="2" applyNumberFormat="1" applyFont="1" applyFill="1" applyBorder="1" applyAlignment="1">
      <alignment horizontal="center" vertical="top" wrapText="1"/>
    </xf>
    <xf numFmtId="2" fontId="2" fillId="3" borderId="0" xfId="2" applyNumberFormat="1" applyFont="1" applyFill="1" applyBorder="1" applyAlignment="1">
      <alignment horizontal="center" vertical="top" wrapText="1"/>
    </xf>
    <xf numFmtId="0" fontId="2" fillId="3" borderId="97" xfId="2" applyFont="1" applyFill="1" applyBorder="1" applyAlignment="1">
      <alignment horizontal="center" vertical="center" wrapText="1"/>
    </xf>
    <xf numFmtId="0" fontId="2" fillId="3" borderId="33" xfId="2" applyFont="1" applyFill="1" applyBorder="1" applyAlignment="1">
      <alignment horizontal="center" vertical="center" wrapText="1"/>
    </xf>
    <xf numFmtId="0" fontId="10" fillId="3" borderId="0" xfId="2" applyFont="1" applyFill="1" applyBorder="1"/>
    <xf numFmtId="2" fontId="10" fillId="3" borderId="0" xfId="2" applyNumberFormat="1" applyFont="1" applyFill="1" applyBorder="1"/>
    <xf numFmtId="0" fontId="2" fillId="3" borderId="0" xfId="2" applyFont="1" applyFill="1" applyBorder="1" applyAlignment="1">
      <alignment horizontal="center" vertical="top" wrapText="1"/>
    </xf>
    <xf numFmtId="0" fontId="3" fillId="3" borderId="102" xfId="2" applyFont="1" applyFill="1" applyBorder="1" applyAlignment="1">
      <alignment horizontal="center" vertical="top" wrapText="1"/>
    </xf>
    <xf numFmtId="0" fontId="10" fillId="3" borderId="1" xfId="2" applyFont="1" applyFill="1" applyBorder="1" applyAlignment="1">
      <alignment vertical="top" wrapText="1"/>
    </xf>
    <xf numFmtId="2" fontId="3" fillId="3" borderId="34" xfId="1" applyNumberFormat="1" applyFont="1" applyFill="1" applyBorder="1" applyAlignment="1">
      <alignment horizontal="center" vertical="top" wrapText="1"/>
    </xf>
    <xf numFmtId="0" fontId="2" fillId="3" borderId="9" xfId="2" applyFont="1" applyFill="1" applyBorder="1" applyAlignment="1">
      <alignment horizontal="center" vertical="top" wrapText="1"/>
    </xf>
    <xf numFmtId="0" fontId="1" fillId="3" borderId="0" xfId="0" applyFont="1" applyFill="1"/>
    <xf numFmtId="2" fontId="5" fillId="3" borderId="0" xfId="0" applyNumberFormat="1" applyFont="1" applyFill="1"/>
    <xf numFmtId="0" fontId="3" fillId="3" borderId="0" xfId="0" applyFont="1" applyFill="1"/>
    <xf numFmtId="2" fontId="2" fillId="3" borderId="3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vertical="top" wrapText="1"/>
    </xf>
    <xf numFmtId="2" fontId="3" fillId="3" borderId="4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2" fontId="2" fillId="3" borderId="68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34" xfId="1" applyFont="1" applyFill="1" applyBorder="1" applyAlignment="1">
      <alignment horizontal="center" vertical="top" wrapText="1"/>
    </xf>
    <xf numFmtId="2" fontId="3" fillId="3" borderId="13" xfId="0" applyNumberFormat="1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top" wrapText="1"/>
    </xf>
    <xf numFmtId="0" fontId="10" fillId="3" borderId="60" xfId="0" applyFont="1" applyFill="1" applyBorder="1" applyAlignment="1">
      <alignment vertical="top" wrapText="1"/>
    </xf>
    <xf numFmtId="2" fontId="2" fillId="3" borderId="46" xfId="0" applyNumberFormat="1" applyFont="1" applyFill="1" applyBorder="1" applyAlignment="1">
      <alignment horizontal="center" vertical="top" wrapText="1"/>
    </xf>
    <xf numFmtId="0" fontId="3" fillId="3" borderId="85" xfId="0" applyFont="1" applyFill="1" applyBorder="1" applyAlignment="1">
      <alignment horizontal="center" vertical="top" wrapText="1"/>
    </xf>
    <xf numFmtId="2" fontId="2" fillId="3" borderId="85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2" fontId="2" fillId="3" borderId="3" xfId="2" applyNumberFormat="1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2" fillId="3" borderId="10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top" wrapText="1"/>
    </xf>
    <xf numFmtId="0" fontId="3" fillId="3" borderId="0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top"/>
    </xf>
    <xf numFmtId="2" fontId="3" fillId="3" borderId="5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9" fontId="5" fillId="3" borderId="0" xfId="2" applyNumberFormat="1" applyFont="1" applyFill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3" fillId="3" borderId="4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8" xfId="2" applyFont="1" applyFill="1" applyBorder="1" applyAlignment="1">
      <alignment horizontal="center" vertical="top" wrapText="1"/>
    </xf>
    <xf numFmtId="2" fontId="2" fillId="3" borderId="87" xfId="0" applyNumberFormat="1" applyFont="1" applyFill="1" applyBorder="1" applyAlignment="1">
      <alignment horizontal="center" vertical="center" wrapText="1"/>
    </xf>
    <xf numFmtId="2" fontId="3" fillId="3" borderId="88" xfId="0" applyNumberFormat="1" applyFont="1" applyFill="1" applyBorder="1" applyAlignment="1">
      <alignment vertical="top" wrapText="1"/>
    </xf>
    <xf numFmtId="2" fontId="3" fillId="3" borderId="90" xfId="0" applyNumberFormat="1" applyFont="1" applyFill="1" applyBorder="1" applyAlignment="1">
      <alignment horizontal="center" vertical="top" wrapText="1"/>
    </xf>
    <xf numFmtId="2" fontId="2" fillId="3" borderId="87" xfId="0" applyNumberFormat="1" applyFont="1" applyFill="1" applyBorder="1" applyAlignment="1">
      <alignment horizontal="center" vertical="top" wrapText="1"/>
    </xf>
    <xf numFmtId="2" fontId="2" fillId="3" borderId="91" xfId="0" applyNumberFormat="1" applyFont="1" applyFill="1" applyBorder="1" applyAlignment="1">
      <alignment horizontal="center" vertical="top" wrapText="1"/>
    </xf>
    <xf numFmtId="2" fontId="3" fillId="3" borderId="90" xfId="0" applyNumberFormat="1" applyFont="1" applyFill="1" applyBorder="1" applyAlignment="1">
      <alignment vertical="top" wrapText="1"/>
    </xf>
    <xf numFmtId="2" fontId="3" fillId="3" borderId="86" xfId="1" applyNumberFormat="1" applyFont="1" applyFill="1" applyBorder="1" applyAlignment="1">
      <alignment horizontal="center" vertical="top" wrapText="1"/>
    </xf>
    <xf numFmtId="2" fontId="3" fillId="3" borderId="21" xfId="0" applyNumberFormat="1" applyFont="1" applyFill="1" applyBorder="1" applyAlignment="1">
      <alignment horizontal="center" vertical="top" wrapText="1"/>
    </xf>
    <xf numFmtId="2" fontId="2" fillId="3" borderId="88" xfId="0" applyNumberFormat="1" applyFont="1" applyFill="1" applyBorder="1" applyAlignment="1">
      <alignment horizontal="center" vertical="top" wrapText="1"/>
    </xf>
    <xf numFmtId="2" fontId="2" fillId="3" borderId="90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2" fontId="3" fillId="3" borderId="44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top" wrapText="1"/>
    </xf>
    <xf numFmtId="0" fontId="2" fillId="3" borderId="69" xfId="0" applyFont="1" applyFill="1" applyBorder="1" applyAlignment="1">
      <alignment horizontal="center" vertical="top" wrapText="1"/>
    </xf>
    <xf numFmtId="0" fontId="2" fillId="3" borderId="70" xfId="0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3" fillId="3" borderId="64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3" fillId="3" borderId="59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65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5" fillId="3" borderId="43" xfId="0" applyFont="1" applyFill="1" applyBorder="1" applyAlignment="1">
      <alignment horizontal="center" vertical="top" wrapText="1"/>
    </xf>
    <xf numFmtId="2" fontId="2" fillId="3" borderId="53" xfId="0" applyNumberFormat="1" applyFont="1" applyFill="1" applyBorder="1" applyAlignment="1">
      <alignment horizontal="center" vertical="center" wrapText="1"/>
    </xf>
    <xf numFmtId="2" fontId="2" fillId="3" borderId="56" xfId="0" applyNumberFormat="1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66" xfId="0" applyFont="1" applyFill="1" applyBorder="1" applyAlignment="1">
      <alignment horizontal="center" vertical="top" wrapText="1"/>
    </xf>
    <xf numFmtId="0" fontId="2" fillId="3" borderId="67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14" fillId="3" borderId="76" xfId="0" applyNumberFormat="1" applyFont="1" applyFill="1" applyBorder="1" applyAlignment="1">
      <alignment horizontal="center" vertical="center" wrapText="1"/>
    </xf>
    <xf numFmtId="2" fontId="14" fillId="3" borderId="10" xfId="0" applyNumberFormat="1" applyFont="1" applyFill="1" applyBorder="1" applyAlignment="1">
      <alignment horizontal="center" vertical="center" wrapText="1"/>
    </xf>
    <xf numFmtId="2" fontId="11" fillId="3" borderId="53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3" fillId="3" borderId="71" xfId="2" applyFont="1" applyFill="1" applyBorder="1" applyAlignment="1">
      <alignment horizontal="center" vertical="top" wrapText="1"/>
    </xf>
    <xf numFmtId="0" fontId="3" fillId="3" borderId="47" xfId="2" applyFont="1" applyFill="1" applyBorder="1" applyAlignment="1">
      <alignment horizontal="center" vertical="top" wrapText="1"/>
    </xf>
    <xf numFmtId="0" fontId="3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31" xfId="0" applyFont="1" applyFill="1" applyBorder="1" applyAlignment="1">
      <alignment horizontal="center" vertical="top" wrapText="1"/>
    </xf>
    <xf numFmtId="0" fontId="2" fillId="3" borderId="83" xfId="0" applyFont="1" applyFill="1" applyBorder="1" applyAlignment="1">
      <alignment horizontal="center" vertical="top" wrapText="1"/>
    </xf>
    <xf numFmtId="0" fontId="2" fillId="3" borderId="84" xfId="0" applyFont="1" applyFill="1" applyBorder="1" applyAlignment="1">
      <alignment horizontal="center" vertical="top" wrapText="1"/>
    </xf>
    <xf numFmtId="0" fontId="3" fillId="3" borderId="73" xfId="0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3" fillId="3" borderId="64" xfId="2" applyFont="1" applyFill="1" applyBorder="1" applyAlignment="1">
      <alignment horizontal="center" vertical="top" wrapText="1"/>
    </xf>
    <xf numFmtId="0" fontId="3" fillId="3" borderId="26" xfId="2" applyFont="1" applyFill="1" applyBorder="1" applyAlignment="1">
      <alignment horizontal="center" vertical="top" wrapText="1"/>
    </xf>
    <xf numFmtId="0" fontId="3" fillId="3" borderId="72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2" fillId="3" borderId="56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top" wrapText="1"/>
    </xf>
    <xf numFmtId="0" fontId="5" fillId="3" borderId="79" xfId="0" applyFont="1" applyFill="1" applyBorder="1" applyAlignment="1">
      <alignment horizontal="center" vertical="top" wrapText="1"/>
    </xf>
    <xf numFmtId="0" fontId="5" fillId="3" borderId="70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6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0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20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3" fillId="3" borderId="25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49" fontId="5" fillId="3" borderId="0" xfId="2" applyNumberFormat="1" applyFont="1" applyFill="1" applyAlignment="1">
      <alignment horizontal="center"/>
    </xf>
    <xf numFmtId="0" fontId="2" fillId="3" borderId="19" xfId="2" applyFont="1" applyFill="1" applyBorder="1" applyAlignment="1">
      <alignment horizontal="center" vertical="center" wrapText="1"/>
    </xf>
    <xf numFmtId="0" fontId="2" fillId="3" borderId="20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2" fontId="2" fillId="3" borderId="13" xfId="2" applyNumberFormat="1" applyFont="1" applyFill="1" applyBorder="1" applyAlignment="1">
      <alignment horizontal="center" vertical="center" wrapText="1"/>
    </xf>
    <xf numFmtId="2" fontId="2" fillId="3" borderId="3" xfId="2" applyNumberFormat="1" applyFont="1" applyFill="1" applyBorder="1" applyAlignment="1">
      <alignment horizontal="center" vertical="center" wrapText="1"/>
    </xf>
    <xf numFmtId="2" fontId="2" fillId="3" borderId="18" xfId="2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3" borderId="33" xfId="2" applyFont="1" applyFill="1" applyBorder="1" applyAlignment="1">
      <alignment horizontal="center" vertical="top" wrapText="1"/>
    </xf>
    <xf numFmtId="0" fontId="2" fillId="3" borderId="10" xfId="2" applyFont="1" applyFill="1" applyBorder="1" applyAlignment="1">
      <alignment horizontal="center" vertical="top" wrapText="1"/>
    </xf>
    <xf numFmtId="0" fontId="3" fillId="3" borderId="29" xfId="2" applyFont="1" applyFill="1" applyBorder="1" applyAlignment="1">
      <alignment horizontal="center" vertical="top" wrapText="1"/>
    </xf>
    <xf numFmtId="0" fontId="3" fillId="3" borderId="23" xfId="2" applyFont="1" applyFill="1" applyBorder="1" applyAlignment="1">
      <alignment horizontal="center" vertical="top" wrapText="1"/>
    </xf>
    <xf numFmtId="0" fontId="3" fillId="3" borderId="27" xfId="2" applyFont="1" applyFill="1" applyBorder="1" applyAlignment="1">
      <alignment horizontal="center" vertical="top" wrapText="1"/>
    </xf>
    <xf numFmtId="0" fontId="2" fillId="3" borderId="27" xfId="2" applyFont="1" applyFill="1" applyBorder="1" applyAlignment="1">
      <alignment horizontal="center" vertical="top" wrapText="1"/>
    </xf>
    <xf numFmtId="0" fontId="2" fillId="3" borderId="28" xfId="2" applyFont="1" applyFill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top" wrapText="1"/>
    </xf>
    <xf numFmtId="0" fontId="10" fillId="3" borderId="45" xfId="0" applyFont="1" applyFill="1" applyBorder="1" applyAlignment="1">
      <alignment horizontal="center" vertical="top" wrapText="1"/>
    </xf>
    <xf numFmtId="0" fontId="10" fillId="3" borderId="43" xfId="0" applyFont="1" applyFill="1" applyBorder="1" applyAlignment="1">
      <alignment horizontal="center" vertical="top" wrapText="1"/>
    </xf>
    <xf numFmtId="0" fontId="3" fillId="3" borderId="30" xfId="2" applyFont="1" applyFill="1" applyBorder="1" applyAlignment="1">
      <alignment horizontal="center" vertical="top" wrapText="1"/>
    </xf>
    <xf numFmtId="0" fontId="3" fillId="3" borderId="31" xfId="2" applyFont="1" applyFill="1" applyBorder="1" applyAlignment="1">
      <alignment horizontal="center" vertical="top" wrapText="1"/>
    </xf>
    <xf numFmtId="0" fontId="3" fillId="3" borderId="39" xfId="2" applyFont="1" applyFill="1" applyBorder="1" applyAlignment="1">
      <alignment horizontal="center" vertical="top" wrapText="1"/>
    </xf>
    <xf numFmtId="0" fontId="3" fillId="3" borderId="40" xfId="2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10" fillId="3" borderId="82" xfId="0" applyFont="1" applyFill="1" applyBorder="1" applyAlignment="1">
      <alignment horizontal="center" vertical="top" wrapText="1"/>
    </xf>
    <xf numFmtId="0" fontId="10" fillId="3" borderId="31" xfId="0" applyFont="1" applyFill="1" applyBorder="1" applyAlignment="1">
      <alignment horizontal="center" vertical="top" wrapText="1"/>
    </xf>
    <xf numFmtId="0" fontId="2" fillId="3" borderId="24" xfId="2" applyFont="1" applyFill="1" applyBorder="1" applyAlignment="1">
      <alignment horizontal="center" vertical="top" wrapText="1"/>
    </xf>
    <xf numFmtId="0" fontId="2" fillId="3" borderId="8" xfId="2" applyFont="1" applyFill="1" applyBorder="1" applyAlignment="1">
      <alignment horizontal="center" vertical="top" wrapText="1"/>
    </xf>
    <xf numFmtId="0" fontId="3" fillId="3" borderId="0" xfId="2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29" xfId="2" applyFont="1" applyFill="1" applyBorder="1" applyAlignment="1">
      <alignment horizontal="center" vertical="top" wrapText="1"/>
    </xf>
    <xf numFmtId="0" fontId="2" fillId="3" borderId="23" xfId="2" applyFont="1" applyFill="1" applyBorder="1" applyAlignment="1">
      <alignment horizontal="center" vertical="top" wrapText="1"/>
    </xf>
    <xf numFmtId="0" fontId="3" fillId="3" borderId="99" xfId="2" applyFont="1" applyFill="1" applyBorder="1" applyAlignment="1">
      <alignment horizontal="center" vertical="top" wrapText="1"/>
    </xf>
    <xf numFmtId="0" fontId="3" fillId="3" borderId="41" xfId="2" applyFont="1" applyFill="1" applyBorder="1" applyAlignment="1">
      <alignment horizontal="center" vertical="top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26" xfId="2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top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/>
    </xf>
    <xf numFmtId="2" fontId="2" fillId="3" borderId="7" xfId="2" applyNumberFormat="1" applyFont="1" applyFill="1" applyBorder="1" applyAlignment="1">
      <alignment horizontal="center" vertical="center" wrapText="1"/>
    </xf>
    <xf numFmtId="2" fontId="2" fillId="3" borderId="10" xfId="2" applyNumberFormat="1" applyFont="1" applyFill="1" applyBorder="1" applyAlignment="1">
      <alignment horizontal="center" vertical="center" wrapText="1"/>
    </xf>
    <xf numFmtId="2" fontId="2" fillId="3" borderId="21" xfId="2" applyNumberFormat="1" applyFont="1" applyFill="1" applyBorder="1" applyAlignment="1">
      <alignment horizontal="center" vertical="center" wrapText="1"/>
    </xf>
    <xf numFmtId="2" fontId="2" fillId="3" borderId="22" xfId="2" applyNumberFormat="1" applyFont="1" applyFill="1" applyBorder="1" applyAlignment="1">
      <alignment horizontal="center" vertical="center" wrapText="1"/>
    </xf>
    <xf numFmtId="2" fontId="2" fillId="3" borderId="23" xfId="2" applyNumberFormat="1" applyFont="1" applyFill="1" applyBorder="1" applyAlignment="1">
      <alignment horizontal="center" vertical="center" wrapText="1"/>
    </xf>
    <xf numFmtId="2" fontId="2" fillId="3" borderId="98" xfId="2" applyNumberFormat="1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43" xfId="0" applyFont="1" applyFill="1" applyBorder="1" applyAlignment="1">
      <alignment horizontal="center" vertical="top" wrapText="1"/>
    </xf>
    <xf numFmtId="0" fontId="2" fillId="3" borderId="42" xfId="2" applyFont="1" applyFill="1" applyBorder="1" applyAlignment="1">
      <alignment horizontal="center" vertical="top" wrapText="1"/>
    </xf>
    <xf numFmtId="0" fontId="2" fillId="3" borderId="43" xfId="2" applyFont="1" applyFill="1" applyBorder="1" applyAlignment="1">
      <alignment horizontal="center" vertical="top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colors>
    <mruColors>
      <color rgb="FF0000FF"/>
      <color rgb="FFFF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loads\&#1052;&#1077;&#1085;&#1102;%20&#1089;&#1077;&#1085;&#1090;&#1103;&#1073;&#1088;&#1100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"/>
      <sheetName val="12-18"/>
      <sheetName val="Распред пищ. и эн."/>
    </sheetNames>
    <sheetDataSet>
      <sheetData sheetId="0" refreshError="1">
        <row r="53">
          <cell r="L53">
            <v>10</v>
          </cell>
        </row>
        <row r="58">
          <cell r="L58">
            <v>35</v>
          </cell>
          <cell r="M58">
            <v>17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view="pageBreakPreview" zoomScale="85" zoomScaleNormal="90" zoomScaleSheetLayoutView="85" workbookViewId="0">
      <selection activeCell="C36" sqref="C36:C37"/>
    </sheetView>
  </sheetViews>
  <sheetFormatPr defaultColWidth="9.140625" defaultRowHeight="12.75" x14ac:dyDescent="0.2"/>
  <cols>
    <col min="1" max="1" width="23.5703125" style="56" customWidth="1"/>
    <col min="2" max="2" width="51.42578125" style="56" customWidth="1"/>
    <col min="3" max="3" width="12.28515625" style="56" customWidth="1"/>
    <col min="4" max="5" width="10.5703125" style="56" customWidth="1"/>
    <col min="6" max="7" width="12.140625" style="56" customWidth="1"/>
    <col min="8" max="8" width="8.28515625" style="56" customWidth="1"/>
    <col min="9" max="9" width="8.42578125" style="56" customWidth="1"/>
    <col min="10" max="10" width="9.140625" style="56" customWidth="1"/>
    <col min="11" max="11" width="8.140625" style="56" customWidth="1"/>
    <col min="12" max="12" width="10" style="56" customWidth="1"/>
    <col min="13" max="13" width="9.7109375" style="56" customWidth="1"/>
    <col min="14" max="14" width="8.28515625" style="56" customWidth="1"/>
    <col min="15" max="15" width="9.7109375" style="56" bestFit="1" customWidth="1"/>
    <col min="16" max="16" width="12.85546875" style="56" hidden="1" customWidth="1"/>
    <col min="17" max="16384" width="9.140625" style="56"/>
  </cols>
  <sheetData>
    <row r="1" spans="1:16" ht="13.5" customHeight="1" x14ac:dyDescent="0.2">
      <c r="A1" s="200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6" t="s">
        <v>222</v>
      </c>
    </row>
    <row r="2" spans="1:16" ht="15.75" customHeight="1" x14ac:dyDescent="0.25">
      <c r="A2" s="202" t="s">
        <v>0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6" ht="13.5" customHeight="1" thickBot="1" x14ac:dyDescent="0.25">
      <c r="A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6" ht="16.5" customHeight="1" x14ac:dyDescent="0.2">
      <c r="A4" s="289" t="s">
        <v>2</v>
      </c>
      <c r="B4" s="291" t="s">
        <v>35</v>
      </c>
      <c r="C4" s="291" t="s">
        <v>3</v>
      </c>
      <c r="D4" s="281" t="s">
        <v>4</v>
      </c>
      <c r="E4" s="281"/>
      <c r="F4" s="281"/>
      <c r="G4" s="295" t="s">
        <v>5</v>
      </c>
      <c r="H4" s="281" t="s">
        <v>6</v>
      </c>
      <c r="I4" s="281"/>
      <c r="J4" s="281"/>
      <c r="K4" s="281"/>
      <c r="L4" s="281" t="s">
        <v>7</v>
      </c>
      <c r="M4" s="281"/>
      <c r="N4" s="281"/>
      <c r="O4" s="282"/>
      <c r="P4" s="287" t="s">
        <v>304</v>
      </c>
    </row>
    <row r="5" spans="1:16" ht="16.5" customHeight="1" thickBot="1" x14ac:dyDescent="0.25">
      <c r="A5" s="290"/>
      <c r="B5" s="292"/>
      <c r="C5" s="292"/>
      <c r="D5" s="203" t="s">
        <v>8</v>
      </c>
      <c r="E5" s="203" t="s">
        <v>9</v>
      </c>
      <c r="F5" s="203" t="s">
        <v>10</v>
      </c>
      <c r="G5" s="296"/>
      <c r="H5" s="203" t="s">
        <v>11</v>
      </c>
      <c r="I5" s="203" t="s">
        <v>12</v>
      </c>
      <c r="J5" s="203" t="s">
        <v>13</v>
      </c>
      <c r="K5" s="203" t="s">
        <v>14</v>
      </c>
      <c r="L5" s="203" t="s">
        <v>15</v>
      </c>
      <c r="M5" s="203" t="s">
        <v>16</v>
      </c>
      <c r="N5" s="203" t="s">
        <v>37</v>
      </c>
      <c r="O5" s="253" t="s">
        <v>17</v>
      </c>
      <c r="P5" s="288"/>
    </row>
    <row r="6" spans="1:16" ht="16.5" customHeight="1" thickTop="1" x14ac:dyDescent="0.2">
      <c r="A6" s="273" t="s">
        <v>18</v>
      </c>
      <c r="B6" s="274"/>
      <c r="C6" s="28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54"/>
      <c r="P6" s="90"/>
    </row>
    <row r="7" spans="1:16" s="55" customFormat="1" ht="15.75" customHeight="1" x14ac:dyDescent="0.2">
      <c r="A7" s="61" t="s">
        <v>185</v>
      </c>
      <c r="B7" s="52" t="s">
        <v>58</v>
      </c>
      <c r="C7" s="227">
        <v>200</v>
      </c>
      <c r="D7" s="53">
        <v>14.45</v>
      </c>
      <c r="E7" s="53">
        <v>21.16</v>
      </c>
      <c r="F7" s="53">
        <v>44.72</v>
      </c>
      <c r="G7" s="53">
        <v>442</v>
      </c>
      <c r="H7" s="53">
        <v>0.18</v>
      </c>
      <c r="I7" s="53">
        <v>0</v>
      </c>
      <c r="J7" s="53">
        <v>108</v>
      </c>
      <c r="K7" s="53">
        <v>0.92</v>
      </c>
      <c r="L7" s="53">
        <v>169.3</v>
      </c>
      <c r="M7" s="53">
        <v>154.30000000000001</v>
      </c>
      <c r="N7" s="53">
        <v>12.9</v>
      </c>
      <c r="O7" s="53">
        <v>0.51</v>
      </c>
      <c r="P7" s="91"/>
    </row>
    <row r="8" spans="1:16" s="55" customFormat="1" ht="15.75" customHeight="1" x14ac:dyDescent="0.2">
      <c r="A8" s="61" t="s">
        <v>56</v>
      </c>
      <c r="B8" s="52" t="s">
        <v>57</v>
      </c>
      <c r="C8" s="227">
        <v>60</v>
      </c>
      <c r="D8" s="53">
        <v>1.86</v>
      </c>
      <c r="E8" s="53">
        <v>0.12</v>
      </c>
      <c r="F8" s="53">
        <v>3.9</v>
      </c>
      <c r="G8" s="53">
        <v>24</v>
      </c>
      <c r="H8" s="53">
        <v>0.06</v>
      </c>
      <c r="I8" s="53">
        <v>6</v>
      </c>
      <c r="J8" s="53">
        <v>0.18</v>
      </c>
      <c r="K8" s="53">
        <v>0</v>
      </c>
      <c r="L8" s="53">
        <v>12</v>
      </c>
      <c r="M8" s="53">
        <v>37.200000000000003</v>
      </c>
      <c r="N8" s="53">
        <v>12.6</v>
      </c>
      <c r="O8" s="85">
        <v>0.42</v>
      </c>
      <c r="P8" s="91"/>
    </row>
    <row r="9" spans="1:16" s="55" customFormat="1" ht="15.75" customHeight="1" x14ac:dyDescent="0.2">
      <c r="A9" s="61" t="s">
        <v>157</v>
      </c>
      <c r="B9" s="52" t="s">
        <v>59</v>
      </c>
      <c r="C9" s="227">
        <v>40</v>
      </c>
      <c r="D9" s="53">
        <v>3.04</v>
      </c>
      <c r="E9" s="53">
        <v>0.32</v>
      </c>
      <c r="F9" s="53">
        <v>19.68</v>
      </c>
      <c r="G9" s="53">
        <v>94</v>
      </c>
      <c r="H9" s="53">
        <v>4.4000000000000004E-2</v>
      </c>
      <c r="I9" s="53">
        <v>0</v>
      </c>
      <c r="J9" s="53">
        <v>0</v>
      </c>
      <c r="K9" s="53">
        <v>0.44</v>
      </c>
      <c r="L9" s="53">
        <v>8</v>
      </c>
      <c r="M9" s="53">
        <v>26</v>
      </c>
      <c r="N9" s="53">
        <v>5.6</v>
      </c>
      <c r="O9" s="85">
        <v>0.44</v>
      </c>
      <c r="P9" s="91"/>
    </row>
    <row r="10" spans="1:16" s="55" customFormat="1" ht="15.75" customHeight="1" x14ac:dyDescent="0.2">
      <c r="A10" s="65" t="s">
        <v>158</v>
      </c>
      <c r="B10" s="17" t="s">
        <v>53</v>
      </c>
      <c r="C10" s="227">
        <v>200</v>
      </c>
      <c r="D10" s="18">
        <v>0.1</v>
      </c>
      <c r="E10" s="18">
        <v>0</v>
      </c>
      <c r="F10" s="18">
        <v>15</v>
      </c>
      <c r="G10" s="18">
        <v>60</v>
      </c>
      <c r="H10" s="18">
        <v>0</v>
      </c>
      <c r="I10" s="18">
        <v>0</v>
      </c>
      <c r="J10" s="18">
        <v>0</v>
      </c>
      <c r="K10" s="18">
        <v>0</v>
      </c>
      <c r="L10" s="18">
        <v>11</v>
      </c>
      <c r="M10" s="18">
        <v>3</v>
      </c>
      <c r="N10" s="18">
        <v>1</v>
      </c>
      <c r="O10" s="86">
        <v>0.3</v>
      </c>
      <c r="P10" s="91"/>
    </row>
    <row r="11" spans="1:16" ht="16.5" customHeight="1" thickBot="1" x14ac:dyDescent="0.25">
      <c r="A11" s="283" t="s">
        <v>19</v>
      </c>
      <c r="B11" s="284"/>
      <c r="C11" s="249">
        <f>SUM(C7:C10)</f>
        <v>500</v>
      </c>
      <c r="D11" s="111">
        <f t="shared" ref="D11:O11" si="0">SUM(D7:D10)</f>
        <v>19.45</v>
      </c>
      <c r="E11" s="111">
        <f t="shared" si="0"/>
        <v>21.6</v>
      </c>
      <c r="F11" s="111">
        <f t="shared" si="0"/>
        <v>83.3</v>
      </c>
      <c r="G11" s="111">
        <f t="shared" si="0"/>
        <v>620</v>
      </c>
      <c r="H11" s="111">
        <f t="shared" si="0"/>
        <v>0.28399999999999997</v>
      </c>
      <c r="I11" s="111">
        <f t="shared" si="0"/>
        <v>6</v>
      </c>
      <c r="J11" s="111">
        <f t="shared" si="0"/>
        <v>108.18</v>
      </c>
      <c r="K11" s="111">
        <f t="shared" si="0"/>
        <v>1.36</v>
      </c>
      <c r="L11" s="111">
        <f t="shared" si="0"/>
        <v>200.3</v>
      </c>
      <c r="M11" s="111">
        <f t="shared" si="0"/>
        <v>220.5</v>
      </c>
      <c r="N11" s="111">
        <f t="shared" si="0"/>
        <v>32.1</v>
      </c>
      <c r="O11" s="111">
        <f t="shared" si="0"/>
        <v>1.67</v>
      </c>
      <c r="P11" s="90"/>
    </row>
    <row r="12" spans="1:16" ht="16.5" customHeight="1" thickTop="1" x14ac:dyDescent="0.2">
      <c r="A12" s="273" t="s">
        <v>20</v>
      </c>
      <c r="B12" s="274"/>
      <c r="C12" s="223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55"/>
      <c r="P12" s="90"/>
    </row>
    <row r="13" spans="1:16" s="185" customFormat="1" ht="15.75" customHeight="1" x14ac:dyDescent="0.2">
      <c r="A13" s="83" t="s">
        <v>61</v>
      </c>
      <c r="B13" s="131" t="s">
        <v>62</v>
      </c>
      <c r="C13" s="182">
        <v>60</v>
      </c>
      <c r="D13" s="183">
        <v>0.48</v>
      </c>
      <c r="E13" s="183">
        <v>0.06</v>
      </c>
      <c r="F13" s="183">
        <v>0.96</v>
      </c>
      <c r="G13" s="183">
        <v>7.8</v>
      </c>
      <c r="H13" s="183">
        <v>0.02</v>
      </c>
      <c r="I13" s="183">
        <v>3</v>
      </c>
      <c r="J13" s="183">
        <v>0</v>
      </c>
      <c r="K13" s="183">
        <v>0</v>
      </c>
      <c r="L13" s="183">
        <v>13.8</v>
      </c>
      <c r="M13" s="183">
        <v>14.4</v>
      </c>
      <c r="N13" s="183">
        <v>8.4</v>
      </c>
      <c r="O13" s="87">
        <v>0.36</v>
      </c>
      <c r="P13" s="92"/>
    </row>
    <row r="14" spans="1:16" s="146" customFormat="1" ht="15.75" customHeight="1" x14ac:dyDescent="0.2">
      <c r="A14" s="62" t="s">
        <v>142</v>
      </c>
      <c r="B14" s="127" t="s">
        <v>86</v>
      </c>
      <c r="C14" s="128" t="s">
        <v>87</v>
      </c>
      <c r="D14" s="129">
        <v>9.92</v>
      </c>
      <c r="E14" s="129">
        <v>12.71</v>
      </c>
      <c r="F14" s="129">
        <v>19.21</v>
      </c>
      <c r="G14" s="129">
        <v>231.72</v>
      </c>
      <c r="H14" s="129">
        <v>0.15</v>
      </c>
      <c r="I14" s="129">
        <v>8.86</v>
      </c>
      <c r="J14" s="129">
        <v>105</v>
      </c>
      <c r="K14" s="129">
        <v>1.02</v>
      </c>
      <c r="L14" s="129">
        <v>158.66</v>
      </c>
      <c r="M14" s="129">
        <v>66.8</v>
      </c>
      <c r="N14" s="129">
        <v>6.74</v>
      </c>
      <c r="O14" s="88">
        <v>0.19</v>
      </c>
      <c r="P14" s="93"/>
    </row>
    <row r="15" spans="1:16" s="55" customFormat="1" ht="31.5" x14ac:dyDescent="0.2">
      <c r="A15" s="74" t="s">
        <v>151</v>
      </c>
      <c r="B15" s="24" t="s">
        <v>238</v>
      </c>
      <c r="C15" s="25">
        <v>120</v>
      </c>
      <c r="D15" s="41">
        <v>7.55</v>
      </c>
      <c r="E15" s="41">
        <v>12.67</v>
      </c>
      <c r="F15" s="41">
        <v>13.84</v>
      </c>
      <c r="G15" s="41">
        <v>200</v>
      </c>
      <c r="H15" s="41">
        <v>0.09</v>
      </c>
      <c r="I15" s="41">
        <v>3.5000000000000003E-2</v>
      </c>
      <c r="J15" s="41">
        <v>3.5900000000000001E-2</v>
      </c>
      <c r="K15" s="41">
        <v>0.32200000000000001</v>
      </c>
      <c r="L15" s="41">
        <v>207.66</v>
      </c>
      <c r="M15" s="41">
        <v>154.22</v>
      </c>
      <c r="N15" s="41">
        <v>12.67</v>
      </c>
      <c r="O15" s="41">
        <v>0.45</v>
      </c>
      <c r="P15" s="91"/>
    </row>
    <row r="16" spans="1:16" s="55" customFormat="1" ht="21" customHeight="1" x14ac:dyDescent="0.2">
      <c r="A16" s="63" t="s">
        <v>167</v>
      </c>
      <c r="B16" s="24" t="s">
        <v>43</v>
      </c>
      <c r="C16" s="25">
        <v>150</v>
      </c>
      <c r="D16" s="41">
        <v>3.69</v>
      </c>
      <c r="E16" s="41">
        <v>4.01</v>
      </c>
      <c r="F16" s="41">
        <v>33.81</v>
      </c>
      <c r="G16" s="41">
        <v>204.6</v>
      </c>
      <c r="H16" s="41">
        <v>2.6999999999999996E-2</v>
      </c>
      <c r="I16" s="41">
        <v>0</v>
      </c>
      <c r="J16" s="41">
        <v>4.0500000000000001E-2</v>
      </c>
      <c r="K16" s="41">
        <v>0.28499999999999998</v>
      </c>
      <c r="L16" s="41">
        <v>5.0999999999999996</v>
      </c>
      <c r="M16" s="41">
        <v>70.8</v>
      </c>
      <c r="N16" s="41">
        <v>22.8</v>
      </c>
      <c r="O16" s="89">
        <v>0.52500000000000002</v>
      </c>
      <c r="P16" s="91"/>
    </row>
    <row r="17" spans="1:16" s="55" customFormat="1" ht="15.75" customHeight="1" x14ac:dyDescent="0.2">
      <c r="A17" s="61" t="s">
        <v>160</v>
      </c>
      <c r="B17" s="52" t="s">
        <v>44</v>
      </c>
      <c r="C17" s="227">
        <v>70</v>
      </c>
      <c r="D17" s="53">
        <v>4.62</v>
      </c>
      <c r="E17" s="53">
        <v>0.84</v>
      </c>
      <c r="F17" s="53">
        <v>23.38</v>
      </c>
      <c r="G17" s="53">
        <v>121.8</v>
      </c>
      <c r="H17" s="53">
        <v>0.126</v>
      </c>
      <c r="I17" s="53">
        <v>0</v>
      </c>
      <c r="J17" s="53">
        <v>0</v>
      </c>
      <c r="K17" s="53">
        <v>0.98</v>
      </c>
      <c r="L17" s="53">
        <v>24.5</v>
      </c>
      <c r="M17" s="53">
        <v>110.6</v>
      </c>
      <c r="N17" s="53">
        <v>32.9</v>
      </c>
      <c r="O17" s="32">
        <v>2.73</v>
      </c>
      <c r="P17" s="91"/>
    </row>
    <row r="18" spans="1:16" s="55" customFormat="1" ht="15.75" customHeight="1" x14ac:dyDescent="0.2">
      <c r="A18" s="61" t="s">
        <v>161</v>
      </c>
      <c r="B18" s="52" t="s">
        <v>92</v>
      </c>
      <c r="C18" s="227">
        <v>100</v>
      </c>
      <c r="D18" s="18">
        <v>0.8</v>
      </c>
      <c r="E18" s="18">
        <v>0.2</v>
      </c>
      <c r="F18" s="18">
        <v>7.5</v>
      </c>
      <c r="G18" s="18">
        <v>38</v>
      </c>
      <c r="H18" s="18">
        <v>0.06</v>
      </c>
      <c r="I18" s="18">
        <v>38</v>
      </c>
      <c r="J18" s="18">
        <v>0</v>
      </c>
      <c r="K18" s="18">
        <v>0.2</v>
      </c>
      <c r="L18" s="18">
        <v>35</v>
      </c>
      <c r="M18" s="18">
        <v>11</v>
      </c>
      <c r="N18" s="18">
        <v>17</v>
      </c>
      <c r="O18" s="21">
        <v>0.1</v>
      </c>
      <c r="P18" s="91"/>
    </row>
    <row r="19" spans="1:16" s="55" customFormat="1" ht="15.75" customHeight="1" x14ac:dyDescent="0.2">
      <c r="A19" s="61" t="s">
        <v>164</v>
      </c>
      <c r="B19" s="84" t="s">
        <v>63</v>
      </c>
      <c r="C19" s="227">
        <v>200</v>
      </c>
      <c r="D19" s="53">
        <v>0.3</v>
      </c>
      <c r="E19" s="53">
        <v>0</v>
      </c>
      <c r="F19" s="53">
        <v>20.100000000000001</v>
      </c>
      <c r="G19" s="53">
        <v>81</v>
      </c>
      <c r="H19" s="53">
        <v>0</v>
      </c>
      <c r="I19" s="53">
        <v>0.8</v>
      </c>
      <c r="J19" s="53">
        <v>0</v>
      </c>
      <c r="K19" s="53">
        <v>0</v>
      </c>
      <c r="L19" s="53">
        <v>10</v>
      </c>
      <c r="M19" s="53">
        <v>6</v>
      </c>
      <c r="N19" s="53">
        <v>3</v>
      </c>
      <c r="O19" s="32">
        <v>0.6</v>
      </c>
      <c r="P19" s="91"/>
    </row>
    <row r="20" spans="1:16" ht="16.5" customHeight="1" thickBot="1" x14ac:dyDescent="0.25">
      <c r="A20" s="271" t="s">
        <v>21</v>
      </c>
      <c r="B20" s="272"/>
      <c r="C20" s="249">
        <f>SUM(C13:C19)</f>
        <v>700</v>
      </c>
      <c r="D20" s="34">
        <f>SUM(D13:D19)</f>
        <v>27.360000000000003</v>
      </c>
      <c r="E20" s="34">
        <f>SUM(E13:E19)</f>
        <v>30.490000000000002</v>
      </c>
      <c r="F20" s="34">
        <f>SUM(F13:F19)</f>
        <v>118.80000000000001</v>
      </c>
      <c r="G20" s="34">
        <f>SUM(G13:G19)</f>
        <v>884.92</v>
      </c>
      <c r="H20" s="34">
        <f t="shared" ref="H20:O20" si="1">SUM(H13:H19)</f>
        <v>0.47300000000000003</v>
      </c>
      <c r="I20" s="34">
        <f t="shared" si="1"/>
        <v>50.694999999999993</v>
      </c>
      <c r="J20" s="34">
        <f t="shared" si="1"/>
        <v>105.07639999999999</v>
      </c>
      <c r="K20" s="34">
        <f t="shared" si="1"/>
        <v>2.8070000000000004</v>
      </c>
      <c r="L20" s="34">
        <f t="shared" si="1"/>
        <v>454.72</v>
      </c>
      <c r="M20" s="34">
        <f t="shared" si="1"/>
        <v>433.82000000000005</v>
      </c>
      <c r="N20" s="34">
        <f t="shared" si="1"/>
        <v>103.50999999999999</v>
      </c>
      <c r="O20" s="256">
        <f t="shared" si="1"/>
        <v>4.9549999999999992</v>
      </c>
      <c r="P20" s="90"/>
    </row>
    <row r="21" spans="1:16" ht="16.5" customHeight="1" thickTop="1" x14ac:dyDescent="0.2">
      <c r="A21" s="269" t="s">
        <v>245</v>
      </c>
      <c r="B21" s="270"/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57"/>
      <c r="P21" s="90"/>
    </row>
    <row r="22" spans="1:16" ht="15.75" x14ac:dyDescent="0.2">
      <c r="A22" s="74" t="s">
        <v>79</v>
      </c>
      <c r="B22" s="24" t="s">
        <v>115</v>
      </c>
      <c r="C22" s="25">
        <v>110</v>
      </c>
      <c r="D22" s="41">
        <v>11.07</v>
      </c>
      <c r="E22" s="41">
        <v>10.67</v>
      </c>
      <c r="F22" s="41">
        <v>12.01</v>
      </c>
      <c r="G22" s="41">
        <v>178.77</v>
      </c>
      <c r="H22" s="41">
        <v>4.3499999999999997E-2</v>
      </c>
      <c r="I22" s="41">
        <v>2.177</v>
      </c>
      <c r="J22" s="41">
        <v>0.06</v>
      </c>
      <c r="K22" s="41">
        <v>1.248</v>
      </c>
      <c r="L22" s="41">
        <v>54.41</v>
      </c>
      <c r="M22" s="41">
        <v>102.36799999999999</v>
      </c>
      <c r="N22" s="41">
        <v>18.608000000000001</v>
      </c>
      <c r="O22" s="45">
        <v>1.2870000000000001</v>
      </c>
      <c r="P22" s="90"/>
    </row>
    <row r="23" spans="1:16" ht="15.75" customHeight="1" x14ac:dyDescent="0.2">
      <c r="A23" s="62" t="s">
        <v>144</v>
      </c>
      <c r="B23" s="127" t="s">
        <v>85</v>
      </c>
      <c r="C23" s="128">
        <v>180</v>
      </c>
      <c r="D23" s="129">
        <v>3.6</v>
      </c>
      <c r="E23" s="129">
        <v>9.08</v>
      </c>
      <c r="F23" s="129">
        <v>52.92</v>
      </c>
      <c r="G23" s="129">
        <v>235.56</v>
      </c>
      <c r="H23" s="129">
        <v>0.16</v>
      </c>
      <c r="I23" s="129">
        <v>1.3</v>
      </c>
      <c r="J23" s="129">
        <v>64.84</v>
      </c>
      <c r="K23" s="129">
        <v>0.18</v>
      </c>
      <c r="L23" s="129">
        <f>'[1]7-11'!L58/150*180</f>
        <v>42</v>
      </c>
      <c r="M23" s="129">
        <f>'[1]7-11'!M58/150*180</f>
        <v>20.399999999999999</v>
      </c>
      <c r="N23" s="129">
        <v>34.200000000000003</v>
      </c>
      <c r="O23" s="88">
        <v>4.58</v>
      </c>
      <c r="P23" s="90"/>
    </row>
    <row r="24" spans="1:16" s="55" customFormat="1" ht="15.75" customHeight="1" x14ac:dyDescent="0.2">
      <c r="A24" s="61" t="s">
        <v>160</v>
      </c>
      <c r="B24" s="52" t="s">
        <v>44</v>
      </c>
      <c r="C24" s="227">
        <v>50</v>
      </c>
      <c r="D24" s="53">
        <v>3.3</v>
      </c>
      <c r="E24" s="53">
        <v>0.6</v>
      </c>
      <c r="F24" s="53">
        <v>16.7</v>
      </c>
      <c r="G24" s="53">
        <v>87</v>
      </c>
      <c r="H24" s="53">
        <v>0.09</v>
      </c>
      <c r="I24" s="53">
        <v>0</v>
      </c>
      <c r="J24" s="53">
        <v>0</v>
      </c>
      <c r="K24" s="53">
        <v>0.7</v>
      </c>
      <c r="L24" s="53">
        <v>17.5</v>
      </c>
      <c r="M24" s="53">
        <v>79</v>
      </c>
      <c r="N24" s="53">
        <v>23.5</v>
      </c>
      <c r="O24" s="32">
        <v>1.95</v>
      </c>
      <c r="P24" s="91"/>
    </row>
    <row r="25" spans="1:16" s="55" customFormat="1" ht="34.5" customHeight="1" x14ac:dyDescent="0.2">
      <c r="A25" s="61" t="s">
        <v>164</v>
      </c>
      <c r="B25" s="26" t="s">
        <v>94</v>
      </c>
      <c r="C25" s="227">
        <v>200</v>
      </c>
      <c r="D25" s="53">
        <v>1</v>
      </c>
      <c r="E25" s="53">
        <v>0.2</v>
      </c>
      <c r="F25" s="53">
        <v>0.4</v>
      </c>
      <c r="G25" s="53">
        <v>92</v>
      </c>
      <c r="H25" s="53">
        <v>0.02</v>
      </c>
      <c r="I25" s="53">
        <v>4</v>
      </c>
      <c r="J25" s="53">
        <v>0</v>
      </c>
      <c r="K25" s="53">
        <v>0</v>
      </c>
      <c r="L25" s="53">
        <v>14</v>
      </c>
      <c r="M25" s="53">
        <v>0</v>
      </c>
      <c r="N25" s="53">
        <v>0</v>
      </c>
      <c r="O25" s="32">
        <v>2.8</v>
      </c>
      <c r="P25" s="91"/>
    </row>
    <row r="26" spans="1:16" ht="16.5" customHeight="1" thickBot="1" x14ac:dyDescent="0.25">
      <c r="A26" s="271" t="s">
        <v>248</v>
      </c>
      <c r="B26" s="272"/>
      <c r="C26" s="250">
        <f>SUM(C22:C25)</f>
        <v>540</v>
      </c>
      <c r="D26" s="34">
        <f>SUM(D22:D25)</f>
        <v>18.97</v>
      </c>
      <c r="E26" s="34">
        <f t="shared" ref="E26:O26" si="2">SUM(E22:E25)</f>
        <v>20.55</v>
      </c>
      <c r="F26" s="34">
        <f t="shared" si="2"/>
        <v>82.030000000000015</v>
      </c>
      <c r="G26" s="34">
        <f t="shared" si="2"/>
        <v>593.33000000000004</v>
      </c>
      <c r="H26" s="34">
        <f t="shared" si="2"/>
        <v>0.3135</v>
      </c>
      <c r="I26" s="34">
        <f t="shared" si="2"/>
        <v>7.4770000000000003</v>
      </c>
      <c r="J26" s="34">
        <f t="shared" si="2"/>
        <v>64.900000000000006</v>
      </c>
      <c r="K26" s="34">
        <f t="shared" si="2"/>
        <v>2.1280000000000001</v>
      </c>
      <c r="L26" s="34">
        <f t="shared" si="2"/>
        <v>127.91</v>
      </c>
      <c r="M26" s="34">
        <f t="shared" si="2"/>
        <v>201.768</v>
      </c>
      <c r="N26" s="34">
        <f t="shared" si="2"/>
        <v>76.308000000000007</v>
      </c>
      <c r="O26" s="34">
        <f t="shared" si="2"/>
        <v>10.617000000000001</v>
      </c>
      <c r="P26" s="90"/>
    </row>
    <row r="27" spans="1:16" ht="16.5" customHeight="1" thickTop="1" x14ac:dyDescent="0.2">
      <c r="A27" s="273" t="s">
        <v>249</v>
      </c>
      <c r="B27" s="274"/>
      <c r="C27" s="223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55"/>
      <c r="P27" s="90"/>
    </row>
    <row r="28" spans="1:16" ht="15.75" customHeight="1" x14ac:dyDescent="0.2">
      <c r="A28" s="61" t="s">
        <v>172</v>
      </c>
      <c r="B28" s="52" t="s">
        <v>99</v>
      </c>
      <c r="C28" s="227">
        <v>240</v>
      </c>
      <c r="D28" s="18">
        <v>6.96</v>
      </c>
      <c r="E28" s="18">
        <v>6</v>
      </c>
      <c r="F28" s="18">
        <v>9.6</v>
      </c>
      <c r="G28" s="18">
        <v>120</v>
      </c>
      <c r="H28" s="18">
        <v>9.6000000000000002E-2</v>
      </c>
      <c r="I28" s="18">
        <v>1.68</v>
      </c>
      <c r="J28" s="18">
        <v>4.8000000000000001E-2</v>
      </c>
      <c r="K28" s="18">
        <v>0</v>
      </c>
      <c r="L28" s="18">
        <v>288</v>
      </c>
      <c r="M28" s="18">
        <v>216</v>
      </c>
      <c r="N28" s="18">
        <v>33.6</v>
      </c>
      <c r="O28" s="21">
        <v>0.24</v>
      </c>
      <c r="P28" s="90"/>
    </row>
    <row r="29" spans="1:16" ht="18.75" customHeight="1" x14ac:dyDescent="0.2">
      <c r="A29" s="74" t="s">
        <v>179</v>
      </c>
      <c r="B29" s="75" t="s">
        <v>103</v>
      </c>
      <c r="C29" s="234">
        <v>60</v>
      </c>
      <c r="D29" s="25">
        <v>5.48</v>
      </c>
      <c r="E29" s="25">
        <v>6.53</v>
      </c>
      <c r="F29" s="25">
        <v>26.75</v>
      </c>
      <c r="G29" s="25">
        <v>181.44</v>
      </c>
      <c r="H29" s="25">
        <v>0.05</v>
      </c>
      <c r="I29" s="25">
        <v>0.12</v>
      </c>
      <c r="J29" s="25">
        <v>0.08</v>
      </c>
      <c r="K29" s="25">
        <v>0.48</v>
      </c>
      <c r="L29" s="25">
        <v>39.6</v>
      </c>
      <c r="M29" s="25">
        <v>74.400000000000006</v>
      </c>
      <c r="N29" s="25">
        <v>8.4</v>
      </c>
      <c r="O29" s="234">
        <v>0.48</v>
      </c>
      <c r="P29" s="90"/>
    </row>
    <row r="30" spans="1:16" ht="16.5" customHeight="1" thickBot="1" x14ac:dyDescent="0.25">
      <c r="A30" s="271" t="s">
        <v>247</v>
      </c>
      <c r="B30" s="272"/>
      <c r="C30" s="251">
        <f>SUM(C28:C29)</f>
        <v>300</v>
      </c>
      <c r="D30" s="208">
        <f>SUM(D28:D29)</f>
        <v>12.440000000000001</v>
      </c>
      <c r="E30" s="208">
        <f t="shared" ref="E30:O30" si="3">SUM(E28:E29)</f>
        <v>12.530000000000001</v>
      </c>
      <c r="F30" s="208">
        <f t="shared" si="3"/>
        <v>36.35</v>
      </c>
      <c r="G30" s="208">
        <f t="shared" si="3"/>
        <v>301.44</v>
      </c>
      <c r="H30" s="208">
        <f t="shared" si="3"/>
        <v>0.14600000000000002</v>
      </c>
      <c r="I30" s="208">
        <f t="shared" si="3"/>
        <v>1.7999999999999998</v>
      </c>
      <c r="J30" s="208">
        <f t="shared" si="3"/>
        <v>0.128</v>
      </c>
      <c r="K30" s="208">
        <f t="shared" si="3"/>
        <v>0.48</v>
      </c>
      <c r="L30" s="208">
        <f t="shared" si="3"/>
        <v>327.60000000000002</v>
      </c>
      <c r="M30" s="208">
        <f t="shared" si="3"/>
        <v>290.39999999999998</v>
      </c>
      <c r="N30" s="208">
        <f t="shared" si="3"/>
        <v>42</v>
      </c>
      <c r="O30" s="208">
        <f t="shared" si="3"/>
        <v>0.72</v>
      </c>
      <c r="P30" s="90"/>
    </row>
    <row r="31" spans="1:16" ht="17.25" customHeight="1" thickTop="1" thickBot="1" x14ac:dyDescent="0.25">
      <c r="A31" s="331" t="s">
        <v>298</v>
      </c>
      <c r="B31" s="332"/>
      <c r="C31" s="333"/>
      <c r="D31" s="208">
        <f>D11+D20+D26</f>
        <v>65.78</v>
      </c>
      <c r="E31" s="208">
        <f t="shared" ref="E31:O31" si="4">E11+E20+E26</f>
        <v>72.64</v>
      </c>
      <c r="F31" s="208">
        <f t="shared" si="4"/>
        <v>284.13000000000005</v>
      </c>
      <c r="G31" s="208">
        <f t="shared" si="4"/>
        <v>2098.25</v>
      </c>
      <c r="H31" s="208">
        <f t="shared" si="4"/>
        <v>1.0705</v>
      </c>
      <c r="I31" s="208">
        <f t="shared" si="4"/>
        <v>64.171999999999997</v>
      </c>
      <c r="J31" s="208">
        <f t="shared" si="4"/>
        <v>278.15639999999996</v>
      </c>
      <c r="K31" s="208">
        <f t="shared" si="4"/>
        <v>6.2950000000000008</v>
      </c>
      <c r="L31" s="208">
        <f t="shared" si="4"/>
        <v>782.93</v>
      </c>
      <c r="M31" s="208">
        <f t="shared" si="4"/>
        <v>856.08800000000008</v>
      </c>
      <c r="N31" s="208">
        <f t="shared" si="4"/>
        <v>211.91800000000001</v>
      </c>
      <c r="O31" s="208">
        <f t="shared" si="4"/>
        <v>17.242000000000001</v>
      </c>
      <c r="P31" s="90"/>
    </row>
    <row r="32" spans="1:16" ht="17.25" customHeight="1" thickTop="1" thickBot="1" x14ac:dyDescent="0.25">
      <c r="A32" s="331" t="s">
        <v>269</v>
      </c>
      <c r="B32" s="332"/>
      <c r="C32" s="333"/>
      <c r="D32" s="208">
        <f>D11+D20+D30</f>
        <v>59.25</v>
      </c>
      <c r="E32" s="208">
        <f t="shared" ref="E32:O32" si="5">E11+E20+E30</f>
        <v>64.62</v>
      </c>
      <c r="F32" s="208">
        <f t="shared" si="5"/>
        <v>238.45000000000002</v>
      </c>
      <c r="G32" s="208">
        <f t="shared" si="5"/>
        <v>1806.3600000000001</v>
      </c>
      <c r="H32" s="208">
        <f t="shared" si="5"/>
        <v>0.90300000000000002</v>
      </c>
      <c r="I32" s="208">
        <f t="shared" si="5"/>
        <v>58.49499999999999</v>
      </c>
      <c r="J32" s="208">
        <f t="shared" si="5"/>
        <v>213.38439999999997</v>
      </c>
      <c r="K32" s="208">
        <f t="shared" si="5"/>
        <v>4.6470000000000002</v>
      </c>
      <c r="L32" s="208">
        <f t="shared" si="5"/>
        <v>982.62</v>
      </c>
      <c r="M32" s="208">
        <f t="shared" si="5"/>
        <v>944.72</v>
      </c>
      <c r="N32" s="208">
        <f t="shared" si="5"/>
        <v>177.60999999999999</v>
      </c>
      <c r="O32" s="208">
        <f t="shared" si="5"/>
        <v>7.3449999999999989</v>
      </c>
      <c r="P32" s="90"/>
    </row>
    <row r="33" spans="1:16" ht="17.25" customHeight="1" thickTop="1" thickBot="1" x14ac:dyDescent="0.25">
      <c r="A33" s="285" t="s">
        <v>36</v>
      </c>
      <c r="B33" s="286"/>
      <c r="C33" s="209"/>
      <c r="D33" s="210">
        <f>D11+D20+D26+D30</f>
        <v>78.22</v>
      </c>
      <c r="E33" s="210">
        <f t="shared" ref="E33:O33" si="6">E11+E20+E26+E30</f>
        <v>85.17</v>
      </c>
      <c r="F33" s="210">
        <f t="shared" si="6"/>
        <v>320.48000000000008</v>
      </c>
      <c r="G33" s="210">
        <f t="shared" si="6"/>
        <v>2399.69</v>
      </c>
      <c r="H33" s="210">
        <f t="shared" si="6"/>
        <v>1.2164999999999999</v>
      </c>
      <c r="I33" s="210">
        <f t="shared" si="6"/>
        <v>65.971999999999994</v>
      </c>
      <c r="J33" s="210">
        <f t="shared" si="6"/>
        <v>278.28439999999995</v>
      </c>
      <c r="K33" s="210">
        <f t="shared" si="6"/>
        <v>6.7750000000000004</v>
      </c>
      <c r="L33" s="210">
        <f t="shared" si="6"/>
        <v>1110.53</v>
      </c>
      <c r="M33" s="210">
        <f t="shared" si="6"/>
        <v>1146.4880000000001</v>
      </c>
      <c r="N33" s="210">
        <f t="shared" si="6"/>
        <v>253.91800000000001</v>
      </c>
      <c r="O33" s="210">
        <f t="shared" si="6"/>
        <v>17.962</v>
      </c>
      <c r="P33" s="90"/>
    </row>
    <row r="34" spans="1:16" ht="13.5" customHeight="1" x14ac:dyDescent="0.2"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16" t="s">
        <v>222</v>
      </c>
    </row>
    <row r="35" spans="1:16" ht="16.5" customHeight="1" thickBot="1" x14ac:dyDescent="0.3">
      <c r="A35" s="202" t="s">
        <v>1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</row>
    <row r="36" spans="1:16" ht="16.5" customHeight="1" x14ac:dyDescent="0.2">
      <c r="A36" s="289" t="s">
        <v>2</v>
      </c>
      <c r="B36" s="291" t="s">
        <v>35</v>
      </c>
      <c r="C36" s="291" t="s">
        <v>3</v>
      </c>
      <c r="D36" s="281" t="s">
        <v>4</v>
      </c>
      <c r="E36" s="281"/>
      <c r="F36" s="281"/>
      <c r="G36" s="295" t="s">
        <v>5</v>
      </c>
      <c r="H36" s="281" t="s">
        <v>6</v>
      </c>
      <c r="I36" s="281"/>
      <c r="J36" s="281"/>
      <c r="K36" s="281"/>
      <c r="L36" s="281" t="s">
        <v>7</v>
      </c>
      <c r="M36" s="281"/>
      <c r="N36" s="281"/>
      <c r="O36" s="282"/>
      <c r="P36" s="287" t="s">
        <v>304</v>
      </c>
    </row>
    <row r="37" spans="1:16" ht="16.5" customHeight="1" thickBot="1" x14ac:dyDescent="0.25">
      <c r="A37" s="290"/>
      <c r="B37" s="292"/>
      <c r="C37" s="292"/>
      <c r="D37" s="203" t="s">
        <v>8</v>
      </c>
      <c r="E37" s="203" t="s">
        <v>9</v>
      </c>
      <c r="F37" s="203" t="s">
        <v>10</v>
      </c>
      <c r="G37" s="296"/>
      <c r="H37" s="203" t="s">
        <v>11</v>
      </c>
      <c r="I37" s="203" t="s">
        <v>12</v>
      </c>
      <c r="J37" s="203" t="s">
        <v>13</v>
      </c>
      <c r="K37" s="203" t="s">
        <v>14</v>
      </c>
      <c r="L37" s="203" t="s">
        <v>15</v>
      </c>
      <c r="M37" s="203" t="s">
        <v>16</v>
      </c>
      <c r="N37" s="203" t="s">
        <v>37</v>
      </c>
      <c r="O37" s="253" t="s">
        <v>17</v>
      </c>
      <c r="P37" s="288"/>
    </row>
    <row r="38" spans="1:16" ht="17.25" customHeight="1" thickTop="1" x14ac:dyDescent="0.2">
      <c r="A38" s="273" t="s">
        <v>18</v>
      </c>
      <c r="B38" s="274"/>
      <c r="C38" s="28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58"/>
      <c r="P38" s="90"/>
    </row>
    <row r="39" spans="1:16" s="55" customFormat="1" ht="15.75" customHeight="1" x14ac:dyDescent="0.2">
      <c r="A39" s="61" t="s">
        <v>189</v>
      </c>
      <c r="B39" s="52" t="s">
        <v>77</v>
      </c>
      <c r="C39" s="227">
        <v>170</v>
      </c>
      <c r="D39" s="53">
        <v>14.97</v>
      </c>
      <c r="E39" s="53">
        <v>5.2130000000000001</v>
      </c>
      <c r="F39" s="53">
        <v>37.81</v>
      </c>
      <c r="G39" s="53">
        <v>257.19</v>
      </c>
      <c r="H39" s="53">
        <v>0.21</v>
      </c>
      <c r="I39" s="53">
        <v>0.02</v>
      </c>
      <c r="J39" s="53">
        <v>182</v>
      </c>
      <c r="K39" s="53">
        <v>0.72</v>
      </c>
      <c r="L39" s="53">
        <v>135.82</v>
      </c>
      <c r="M39" s="53">
        <v>184.55</v>
      </c>
      <c r="N39" s="53">
        <v>40</v>
      </c>
      <c r="O39" s="32">
        <v>0.5</v>
      </c>
      <c r="P39" s="91"/>
    </row>
    <row r="40" spans="1:16" s="55" customFormat="1" ht="15.75" customHeight="1" x14ac:dyDescent="0.2">
      <c r="A40" s="61" t="s">
        <v>190</v>
      </c>
      <c r="B40" s="52" t="s">
        <v>212</v>
      </c>
      <c r="C40" s="227">
        <v>60</v>
      </c>
      <c r="D40" s="53">
        <v>2.74</v>
      </c>
      <c r="E40" s="53">
        <v>14.28</v>
      </c>
      <c r="F40" s="53">
        <v>18</v>
      </c>
      <c r="G40" s="53">
        <v>207.52</v>
      </c>
      <c r="H40" s="53">
        <v>0.05</v>
      </c>
      <c r="I40" s="53">
        <v>0</v>
      </c>
      <c r="J40" s="53">
        <v>60</v>
      </c>
      <c r="K40" s="53">
        <v>0.3</v>
      </c>
      <c r="L40" s="53">
        <v>49.2</v>
      </c>
      <c r="M40" s="53">
        <v>13</v>
      </c>
      <c r="N40" s="53">
        <v>6.05</v>
      </c>
      <c r="O40" s="53">
        <v>1.28</v>
      </c>
      <c r="P40" s="91"/>
    </row>
    <row r="41" spans="1:16" s="55" customFormat="1" ht="15.75" customHeight="1" x14ac:dyDescent="0.2">
      <c r="A41" s="61" t="s">
        <v>161</v>
      </c>
      <c r="B41" s="52" t="s">
        <v>60</v>
      </c>
      <c r="C41" s="227">
        <v>100</v>
      </c>
      <c r="D41" s="53">
        <v>1.5</v>
      </c>
      <c r="E41" s="53">
        <v>0.5</v>
      </c>
      <c r="F41" s="53">
        <v>21</v>
      </c>
      <c r="G41" s="53">
        <v>96</v>
      </c>
      <c r="H41" s="53">
        <v>0.04</v>
      </c>
      <c r="I41" s="53">
        <v>10</v>
      </c>
      <c r="J41" s="53">
        <v>0</v>
      </c>
      <c r="K41" s="53">
        <v>0.4</v>
      </c>
      <c r="L41" s="53">
        <v>8</v>
      </c>
      <c r="M41" s="53">
        <v>28</v>
      </c>
      <c r="N41" s="53">
        <v>42</v>
      </c>
      <c r="O41" s="32">
        <v>0.6</v>
      </c>
      <c r="P41" s="91"/>
    </row>
    <row r="42" spans="1:16" s="23" customFormat="1" ht="16.5" customHeight="1" x14ac:dyDescent="0.2">
      <c r="A42" s="61" t="s">
        <v>162</v>
      </c>
      <c r="B42" s="52" t="s">
        <v>67</v>
      </c>
      <c r="C42" s="227">
        <v>200</v>
      </c>
      <c r="D42" s="53">
        <v>0.1</v>
      </c>
      <c r="E42" s="53">
        <v>0</v>
      </c>
      <c r="F42" s="53">
        <v>15.2</v>
      </c>
      <c r="G42" s="53">
        <v>61</v>
      </c>
      <c r="H42" s="53">
        <v>0</v>
      </c>
      <c r="I42" s="53">
        <v>2.8</v>
      </c>
      <c r="J42" s="53">
        <v>0</v>
      </c>
      <c r="K42" s="53">
        <v>0</v>
      </c>
      <c r="L42" s="53">
        <v>14.2</v>
      </c>
      <c r="M42" s="53">
        <v>4</v>
      </c>
      <c r="N42" s="53">
        <v>2</v>
      </c>
      <c r="O42" s="32">
        <v>0.4</v>
      </c>
      <c r="P42" s="96"/>
    </row>
    <row r="43" spans="1:16" ht="16.5" customHeight="1" thickBot="1" x14ac:dyDescent="0.25">
      <c r="A43" s="283" t="s">
        <v>19</v>
      </c>
      <c r="B43" s="284"/>
      <c r="C43" s="251">
        <f>SUM(C39:C42)</f>
        <v>530</v>
      </c>
      <c r="D43" s="34">
        <f>SUM(D39:D42)</f>
        <v>19.310000000000002</v>
      </c>
      <c r="E43" s="34">
        <f t="shared" ref="E43:O43" si="7">SUM(E39:E42)</f>
        <v>19.992999999999999</v>
      </c>
      <c r="F43" s="34">
        <f t="shared" si="7"/>
        <v>92.01</v>
      </c>
      <c r="G43" s="34">
        <f t="shared" si="7"/>
        <v>621.71</v>
      </c>
      <c r="H43" s="34">
        <f t="shared" si="7"/>
        <v>0.3</v>
      </c>
      <c r="I43" s="34">
        <f t="shared" si="7"/>
        <v>12.82</v>
      </c>
      <c r="J43" s="34">
        <f t="shared" si="7"/>
        <v>242</v>
      </c>
      <c r="K43" s="34">
        <f t="shared" si="7"/>
        <v>1.42</v>
      </c>
      <c r="L43" s="34">
        <f t="shared" si="7"/>
        <v>207.21999999999997</v>
      </c>
      <c r="M43" s="34">
        <f t="shared" si="7"/>
        <v>229.55</v>
      </c>
      <c r="N43" s="34">
        <f t="shared" si="7"/>
        <v>90.05</v>
      </c>
      <c r="O43" s="34">
        <f t="shared" si="7"/>
        <v>2.78</v>
      </c>
      <c r="P43" s="90"/>
    </row>
    <row r="44" spans="1:16" ht="16.5" customHeight="1" thickTop="1" x14ac:dyDescent="0.2">
      <c r="A44" s="273" t="s">
        <v>20</v>
      </c>
      <c r="B44" s="274"/>
      <c r="C44" s="223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55"/>
      <c r="P44" s="90"/>
    </row>
    <row r="45" spans="1:16" ht="15.75" customHeight="1" x14ac:dyDescent="0.2">
      <c r="A45" s="61" t="s">
        <v>163</v>
      </c>
      <c r="B45" s="52" t="s">
        <v>46</v>
      </c>
      <c r="C45" s="227">
        <v>70</v>
      </c>
      <c r="D45" s="53">
        <v>1.68</v>
      </c>
      <c r="E45" s="53">
        <v>4.97</v>
      </c>
      <c r="F45" s="53">
        <v>7.28</v>
      </c>
      <c r="G45" s="53">
        <v>80.5</v>
      </c>
      <c r="H45" s="53">
        <v>0.02</v>
      </c>
      <c r="I45" s="53">
        <v>5.53</v>
      </c>
      <c r="J45" s="53">
        <v>0</v>
      </c>
      <c r="K45" s="53">
        <v>2.66</v>
      </c>
      <c r="L45" s="53">
        <v>30.8</v>
      </c>
      <c r="M45" s="53">
        <v>40.6</v>
      </c>
      <c r="N45" s="53">
        <v>21</v>
      </c>
      <c r="O45" s="32">
        <v>1.19</v>
      </c>
      <c r="P45" s="90"/>
    </row>
    <row r="46" spans="1:16" s="55" customFormat="1" ht="15.75" customHeight="1" x14ac:dyDescent="0.2">
      <c r="A46" s="61" t="s">
        <v>188</v>
      </c>
      <c r="B46" s="52" t="s">
        <v>90</v>
      </c>
      <c r="C46" s="227">
        <v>230</v>
      </c>
      <c r="D46" s="53">
        <v>2.67</v>
      </c>
      <c r="E46" s="53">
        <v>4.8099999999999996</v>
      </c>
      <c r="F46" s="53">
        <v>9.43</v>
      </c>
      <c r="G46" s="53">
        <v>89.24</v>
      </c>
      <c r="H46" s="53">
        <v>5.9799999999999999E-2</v>
      </c>
      <c r="I46" s="53">
        <v>8.4410000000000007</v>
      </c>
      <c r="J46" s="53">
        <v>85</v>
      </c>
      <c r="K46" s="53">
        <v>0.23</v>
      </c>
      <c r="L46" s="53">
        <v>89.83</v>
      </c>
      <c r="M46" s="53">
        <v>85.39</v>
      </c>
      <c r="N46" s="53">
        <v>18.399999999999999</v>
      </c>
      <c r="O46" s="32">
        <v>0.09</v>
      </c>
      <c r="P46" s="91"/>
    </row>
    <row r="47" spans="1:16" s="55" customFormat="1" ht="15.75" customHeight="1" x14ac:dyDescent="0.2">
      <c r="A47" s="186" t="s">
        <v>235</v>
      </c>
      <c r="B47" s="143" t="s">
        <v>231</v>
      </c>
      <c r="C47" s="144">
        <v>210</v>
      </c>
      <c r="D47" s="145">
        <v>20.399999999999999</v>
      </c>
      <c r="E47" s="145">
        <v>20.12</v>
      </c>
      <c r="F47" s="145">
        <v>60.02</v>
      </c>
      <c r="G47" s="145">
        <v>505.28</v>
      </c>
      <c r="H47" s="53">
        <v>0.12</v>
      </c>
      <c r="I47" s="53">
        <v>11.2</v>
      </c>
      <c r="J47" s="53">
        <v>163</v>
      </c>
      <c r="K47" s="53">
        <v>4.1100000000000003</v>
      </c>
      <c r="L47" s="53">
        <v>130.25</v>
      </c>
      <c r="M47" s="53">
        <v>124.4</v>
      </c>
      <c r="N47" s="53">
        <v>16.5</v>
      </c>
      <c r="O47" s="32">
        <v>0.05</v>
      </c>
      <c r="P47" s="91"/>
    </row>
    <row r="48" spans="1:16" s="55" customFormat="1" ht="15.75" customHeight="1" x14ac:dyDescent="0.2">
      <c r="A48" s="61" t="s">
        <v>174</v>
      </c>
      <c r="B48" s="52" t="s">
        <v>59</v>
      </c>
      <c r="C48" s="227">
        <v>60</v>
      </c>
      <c r="D48" s="53">
        <v>4.5599999999999996</v>
      </c>
      <c r="E48" s="53">
        <v>0.48</v>
      </c>
      <c r="F48" s="53">
        <v>29.52</v>
      </c>
      <c r="G48" s="53">
        <v>141</v>
      </c>
      <c r="H48" s="53">
        <v>6.6000000000000003E-2</v>
      </c>
      <c r="I48" s="53">
        <v>0</v>
      </c>
      <c r="J48" s="53">
        <v>0</v>
      </c>
      <c r="K48" s="53">
        <v>0.66</v>
      </c>
      <c r="L48" s="53">
        <v>12</v>
      </c>
      <c r="M48" s="53">
        <v>39</v>
      </c>
      <c r="N48" s="53">
        <v>8.4</v>
      </c>
      <c r="O48" s="32">
        <v>0.66</v>
      </c>
      <c r="P48" s="91"/>
    </row>
    <row r="49" spans="1:16" s="146" customFormat="1" ht="16.5" customHeight="1" x14ac:dyDescent="0.2">
      <c r="A49" s="67" t="s">
        <v>214</v>
      </c>
      <c r="B49" s="174" t="s">
        <v>243</v>
      </c>
      <c r="C49" s="175">
        <v>200</v>
      </c>
      <c r="D49" s="176">
        <v>0.2</v>
      </c>
      <c r="E49" s="176">
        <v>0.1</v>
      </c>
      <c r="F49" s="176">
        <v>10.7</v>
      </c>
      <c r="G49" s="176">
        <v>44</v>
      </c>
      <c r="H49" s="176">
        <v>0.01</v>
      </c>
      <c r="I49" s="176">
        <v>28.4</v>
      </c>
      <c r="J49" s="176">
        <v>0</v>
      </c>
      <c r="K49" s="176">
        <v>0.1</v>
      </c>
      <c r="L49" s="176">
        <v>7.5</v>
      </c>
      <c r="M49" s="176">
        <v>6.4</v>
      </c>
      <c r="N49" s="176">
        <v>6.1</v>
      </c>
      <c r="O49" s="94">
        <v>0.28999999999999998</v>
      </c>
      <c r="P49" s="93"/>
    </row>
    <row r="50" spans="1:16" ht="16.5" customHeight="1" thickBot="1" x14ac:dyDescent="0.25">
      <c r="A50" s="327" t="s">
        <v>21</v>
      </c>
      <c r="B50" s="328"/>
      <c r="C50" s="251">
        <f t="shared" ref="C50:O50" si="8">SUM(C45:C49)</f>
        <v>770</v>
      </c>
      <c r="D50" s="34">
        <f t="shared" si="8"/>
        <v>29.509999999999998</v>
      </c>
      <c r="E50" s="34">
        <f t="shared" si="8"/>
        <v>30.48</v>
      </c>
      <c r="F50" s="34">
        <f t="shared" si="8"/>
        <v>116.95</v>
      </c>
      <c r="G50" s="34">
        <f t="shared" si="8"/>
        <v>860.02</v>
      </c>
      <c r="H50" s="34">
        <f t="shared" si="8"/>
        <v>0.27579999999999999</v>
      </c>
      <c r="I50" s="34">
        <f t="shared" si="8"/>
        <v>53.570999999999998</v>
      </c>
      <c r="J50" s="34">
        <f t="shared" si="8"/>
        <v>248</v>
      </c>
      <c r="K50" s="34">
        <f t="shared" si="8"/>
        <v>7.76</v>
      </c>
      <c r="L50" s="34">
        <f t="shared" si="8"/>
        <v>270.38</v>
      </c>
      <c r="M50" s="34">
        <f t="shared" si="8"/>
        <v>295.78999999999996</v>
      </c>
      <c r="N50" s="34">
        <f t="shared" si="8"/>
        <v>70.399999999999991</v>
      </c>
      <c r="O50" s="34">
        <f t="shared" si="8"/>
        <v>2.2800000000000002</v>
      </c>
      <c r="P50" s="90"/>
    </row>
    <row r="51" spans="1:16" ht="16.5" customHeight="1" thickTop="1" thickBot="1" x14ac:dyDescent="0.25">
      <c r="A51" s="329" t="s">
        <v>245</v>
      </c>
      <c r="B51" s="330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57"/>
      <c r="P51" s="90"/>
    </row>
    <row r="52" spans="1:16" s="55" customFormat="1" ht="15.75" customHeight="1" thickTop="1" x14ac:dyDescent="0.2">
      <c r="A52" s="269" t="s">
        <v>245</v>
      </c>
      <c r="B52" s="270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57"/>
      <c r="P52" s="91"/>
    </row>
    <row r="53" spans="1:16" s="55" customFormat="1" ht="15.75" customHeight="1" x14ac:dyDescent="0.2">
      <c r="A53" s="71" t="s">
        <v>152</v>
      </c>
      <c r="B53" s="132" t="s">
        <v>84</v>
      </c>
      <c r="C53" s="133">
        <v>105</v>
      </c>
      <c r="D53" s="134">
        <v>8.8800000000000008</v>
      </c>
      <c r="E53" s="134">
        <v>13.22</v>
      </c>
      <c r="F53" s="134">
        <v>10.67</v>
      </c>
      <c r="G53" s="134">
        <v>164</v>
      </c>
      <c r="H53" s="134">
        <v>5.7599999999999998E-2</v>
      </c>
      <c r="I53" s="134">
        <v>2.1000000000000001E-2</v>
      </c>
      <c r="J53" s="134">
        <v>2.691E-2</v>
      </c>
      <c r="K53" s="134">
        <v>0.44550000000000001</v>
      </c>
      <c r="L53" s="134">
        <v>26.0625</v>
      </c>
      <c r="M53" s="134">
        <v>126.32250000000001</v>
      </c>
      <c r="N53" s="134">
        <v>17.13</v>
      </c>
      <c r="O53" s="135">
        <v>0.06</v>
      </c>
      <c r="P53" s="91"/>
    </row>
    <row r="54" spans="1:16" ht="15.75" customHeight="1" x14ac:dyDescent="0.2">
      <c r="A54" s="61" t="s">
        <v>192</v>
      </c>
      <c r="B54" s="127" t="s">
        <v>55</v>
      </c>
      <c r="C54" s="227">
        <v>150</v>
      </c>
      <c r="D54" s="53">
        <v>6.58</v>
      </c>
      <c r="E54" s="53">
        <v>5.0199999999999996</v>
      </c>
      <c r="F54" s="53">
        <v>34.450000000000003</v>
      </c>
      <c r="G54" s="53">
        <v>217.64</v>
      </c>
      <c r="H54" s="53">
        <v>5.7000000000000002E-2</v>
      </c>
      <c r="I54" s="53">
        <v>0</v>
      </c>
      <c r="J54" s="53">
        <v>175</v>
      </c>
      <c r="K54" s="53">
        <v>0.79500000000000004</v>
      </c>
      <c r="L54" s="53">
        <v>70.28</v>
      </c>
      <c r="M54" s="53">
        <v>177.95</v>
      </c>
      <c r="N54" s="53">
        <v>8.1</v>
      </c>
      <c r="O54" s="32">
        <v>0.08</v>
      </c>
      <c r="P54" s="90"/>
    </row>
    <row r="55" spans="1:16" s="55" customFormat="1" ht="15.75" customHeight="1" x14ac:dyDescent="0.2">
      <c r="A55" s="61" t="s">
        <v>160</v>
      </c>
      <c r="B55" s="52" t="s">
        <v>44</v>
      </c>
      <c r="C55" s="227">
        <v>50</v>
      </c>
      <c r="D55" s="53">
        <v>3.3</v>
      </c>
      <c r="E55" s="53">
        <v>0.6</v>
      </c>
      <c r="F55" s="53">
        <v>16.7</v>
      </c>
      <c r="G55" s="53">
        <v>87</v>
      </c>
      <c r="H55" s="53">
        <v>0.09</v>
      </c>
      <c r="I55" s="53">
        <v>0</v>
      </c>
      <c r="J55" s="53">
        <v>0</v>
      </c>
      <c r="K55" s="53">
        <v>0.7</v>
      </c>
      <c r="L55" s="53">
        <v>17.5</v>
      </c>
      <c r="M55" s="53">
        <v>79</v>
      </c>
      <c r="N55" s="53">
        <v>23.5</v>
      </c>
      <c r="O55" s="32">
        <v>1.95</v>
      </c>
      <c r="P55" s="91"/>
    </row>
    <row r="56" spans="1:16" s="55" customFormat="1" ht="15.75" customHeight="1" x14ac:dyDescent="0.2">
      <c r="A56" s="61" t="s">
        <v>159</v>
      </c>
      <c r="B56" s="52" t="s">
        <v>65</v>
      </c>
      <c r="C56" s="227">
        <v>200</v>
      </c>
      <c r="D56" s="53">
        <v>1.4</v>
      </c>
      <c r="E56" s="53">
        <v>0</v>
      </c>
      <c r="F56" s="53">
        <v>17.8</v>
      </c>
      <c r="G56" s="53">
        <v>136.80000000000001</v>
      </c>
      <c r="H56" s="53">
        <v>0.09</v>
      </c>
      <c r="I56" s="53">
        <v>7.0000000000000007E-2</v>
      </c>
      <c r="J56" s="53">
        <v>2E-3</v>
      </c>
      <c r="K56" s="53">
        <v>0.98</v>
      </c>
      <c r="L56" s="53">
        <v>119.8</v>
      </c>
      <c r="M56" s="53">
        <v>153.30000000000001</v>
      </c>
      <c r="N56" s="53">
        <v>0.28000000000000003</v>
      </c>
      <c r="O56" s="112">
        <v>0.31</v>
      </c>
      <c r="P56" s="91"/>
    </row>
    <row r="57" spans="1:16" ht="16.5" customHeight="1" thickBot="1" x14ac:dyDescent="0.25">
      <c r="A57" s="271" t="s">
        <v>246</v>
      </c>
      <c r="B57" s="272"/>
      <c r="C57" s="251">
        <f>SUM(C53:C56)</f>
        <v>505</v>
      </c>
      <c r="D57" s="34">
        <f t="shared" ref="D57:O57" si="9">SUM(D53:D56)</f>
        <v>20.16</v>
      </c>
      <c r="E57" s="34">
        <f t="shared" si="9"/>
        <v>18.840000000000003</v>
      </c>
      <c r="F57" s="34">
        <f t="shared" si="9"/>
        <v>79.62</v>
      </c>
      <c r="G57" s="34">
        <f t="shared" si="9"/>
        <v>605.44000000000005</v>
      </c>
      <c r="H57" s="34">
        <f t="shared" si="9"/>
        <v>0.29459999999999997</v>
      </c>
      <c r="I57" s="34">
        <f t="shared" si="9"/>
        <v>9.1000000000000011E-2</v>
      </c>
      <c r="J57" s="34">
        <f t="shared" si="9"/>
        <v>175.02891</v>
      </c>
      <c r="K57" s="34">
        <f t="shared" si="9"/>
        <v>2.9204999999999997</v>
      </c>
      <c r="L57" s="34">
        <f t="shared" si="9"/>
        <v>233.64249999999998</v>
      </c>
      <c r="M57" s="34">
        <f t="shared" si="9"/>
        <v>536.57249999999999</v>
      </c>
      <c r="N57" s="34">
        <f t="shared" si="9"/>
        <v>49.01</v>
      </c>
      <c r="O57" s="34">
        <f t="shared" si="9"/>
        <v>2.4</v>
      </c>
      <c r="P57" s="90"/>
    </row>
    <row r="58" spans="1:16" s="148" customFormat="1" ht="16.5" customHeight="1" thickTop="1" x14ac:dyDescent="0.2">
      <c r="A58" s="273" t="s">
        <v>249</v>
      </c>
      <c r="B58" s="274"/>
      <c r="C58" s="223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55"/>
      <c r="P58" s="95"/>
    </row>
    <row r="59" spans="1:16" ht="15.75" customHeight="1" x14ac:dyDescent="0.2">
      <c r="A59" s="61" t="s">
        <v>172</v>
      </c>
      <c r="B59" s="52" t="s">
        <v>100</v>
      </c>
      <c r="C59" s="227">
        <v>225</v>
      </c>
      <c r="D59" s="53">
        <v>6.52</v>
      </c>
      <c r="E59" s="53">
        <v>5.63</v>
      </c>
      <c r="F59" s="53">
        <v>9</v>
      </c>
      <c r="G59" s="53">
        <v>112.5</v>
      </c>
      <c r="H59" s="53">
        <v>0.09</v>
      </c>
      <c r="I59" s="53">
        <v>1.575</v>
      </c>
      <c r="J59" s="53">
        <v>4.4999999999999998E-2</v>
      </c>
      <c r="K59" s="53">
        <v>0</v>
      </c>
      <c r="L59" s="53">
        <v>270</v>
      </c>
      <c r="M59" s="53">
        <v>202.5</v>
      </c>
      <c r="N59" s="53">
        <v>31.5</v>
      </c>
      <c r="O59" s="32">
        <v>0.22500000000000001</v>
      </c>
      <c r="P59" s="90"/>
    </row>
    <row r="60" spans="1:16" ht="15.75" customHeight="1" x14ac:dyDescent="0.2">
      <c r="A60" s="74" t="s">
        <v>177</v>
      </c>
      <c r="B60" s="68" t="s">
        <v>104</v>
      </c>
      <c r="C60" s="25">
        <v>75</v>
      </c>
      <c r="D60" s="41">
        <v>5.9</v>
      </c>
      <c r="E60" s="41">
        <v>4</v>
      </c>
      <c r="F60" s="41">
        <v>39.630000000000003</v>
      </c>
      <c r="G60" s="41">
        <v>218</v>
      </c>
      <c r="H60" s="41">
        <v>0.02</v>
      </c>
      <c r="I60" s="41">
        <v>16.39</v>
      </c>
      <c r="J60" s="41">
        <v>0.05</v>
      </c>
      <c r="K60" s="41">
        <v>0.47</v>
      </c>
      <c r="L60" s="41">
        <v>57.9</v>
      </c>
      <c r="M60" s="41">
        <v>46.5</v>
      </c>
      <c r="N60" s="41">
        <v>8.25</v>
      </c>
      <c r="O60" s="89">
        <v>0.87</v>
      </c>
      <c r="P60" s="90"/>
    </row>
    <row r="61" spans="1:16" ht="16.5" customHeight="1" thickBot="1" x14ac:dyDescent="0.25">
      <c r="A61" s="271" t="s">
        <v>247</v>
      </c>
      <c r="B61" s="272"/>
      <c r="C61" s="251">
        <f>SUM(C59:C60)</f>
        <v>300</v>
      </c>
      <c r="D61" s="34">
        <f>SUM(D59:D60)</f>
        <v>12.42</v>
      </c>
      <c r="E61" s="34">
        <f t="shared" ref="E61:O61" si="10">SUM(E59:E60)</f>
        <v>9.629999999999999</v>
      </c>
      <c r="F61" s="34">
        <f t="shared" si="10"/>
        <v>48.63</v>
      </c>
      <c r="G61" s="34">
        <f t="shared" si="10"/>
        <v>330.5</v>
      </c>
      <c r="H61" s="34">
        <f t="shared" si="10"/>
        <v>0.11</v>
      </c>
      <c r="I61" s="34">
        <f t="shared" si="10"/>
        <v>17.965</v>
      </c>
      <c r="J61" s="34">
        <f t="shared" si="10"/>
        <v>9.5000000000000001E-2</v>
      </c>
      <c r="K61" s="34">
        <f t="shared" si="10"/>
        <v>0.47</v>
      </c>
      <c r="L61" s="34">
        <f t="shared" si="10"/>
        <v>327.9</v>
      </c>
      <c r="M61" s="34">
        <f t="shared" si="10"/>
        <v>249</v>
      </c>
      <c r="N61" s="34">
        <f t="shared" si="10"/>
        <v>39.75</v>
      </c>
      <c r="O61" s="34">
        <f t="shared" si="10"/>
        <v>1.095</v>
      </c>
      <c r="P61" s="90"/>
    </row>
    <row r="62" spans="1:16" ht="17.25" customHeight="1" thickTop="1" thickBot="1" x14ac:dyDescent="0.25">
      <c r="A62" s="278" t="s">
        <v>259</v>
      </c>
      <c r="B62" s="279"/>
      <c r="C62" s="280"/>
      <c r="D62" s="208">
        <f t="shared" ref="D62:O62" si="11">D43+D50+D57</f>
        <v>68.98</v>
      </c>
      <c r="E62" s="208">
        <f t="shared" si="11"/>
        <v>69.313000000000002</v>
      </c>
      <c r="F62" s="208">
        <f t="shared" si="11"/>
        <v>288.58000000000004</v>
      </c>
      <c r="G62" s="208">
        <f t="shared" si="11"/>
        <v>2087.17</v>
      </c>
      <c r="H62" s="208">
        <f t="shared" si="11"/>
        <v>0.87039999999999995</v>
      </c>
      <c r="I62" s="208">
        <f t="shared" si="11"/>
        <v>66.481999999999985</v>
      </c>
      <c r="J62" s="208">
        <f t="shared" si="11"/>
        <v>665.02891</v>
      </c>
      <c r="K62" s="208">
        <f t="shared" si="11"/>
        <v>12.1005</v>
      </c>
      <c r="L62" s="208">
        <f t="shared" si="11"/>
        <v>711.24249999999995</v>
      </c>
      <c r="M62" s="208">
        <f t="shared" si="11"/>
        <v>1061.9124999999999</v>
      </c>
      <c r="N62" s="208">
        <f t="shared" si="11"/>
        <v>209.45999999999998</v>
      </c>
      <c r="O62" s="208">
        <f t="shared" si="11"/>
        <v>7.4600000000000009</v>
      </c>
      <c r="P62" s="90"/>
    </row>
    <row r="63" spans="1:16" ht="17.25" customHeight="1" thickTop="1" thickBot="1" x14ac:dyDescent="0.25">
      <c r="A63" s="318" t="s">
        <v>261</v>
      </c>
      <c r="B63" s="319"/>
      <c r="C63" s="320"/>
      <c r="D63" s="210">
        <f t="shared" ref="D63:O63" si="12">D43+D50+D61</f>
        <v>61.24</v>
      </c>
      <c r="E63" s="210">
        <f t="shared" si="12"/>
        <v>60.102999999999994</v>
      </c>
      <c r="F63" s="210">
        <f t="shared" si="12"/>
        <v>257.59000000000003</v>
      </c>
      <c r="G63" s="210">
        <f t="shared" si="12"/>
        <v>1812.23</v>
      </c>
      <c r="H63" s="210">
        <f t="shared" si="12"/>
        <v>0.68579999999999997</v>
      </c>
      <c r="I63" s="210">
        <f t="shared" si="12"/>
        <v>84.355999999999995</v>
      </c>
      <c r="J63" s="210">
        <f t="shared" si="12"/>
        <v>490.09500000000003</v>
      </c>
      <c r="K63" s="210">
        <f t="shared" si="12"/>
        <v>9.65</v>
      </c>
      <c r="L63" s="210">
        <f t="shared" si="12"/>
        <v>805.5</v>
      </c>
      <c r="M63" s="210">
        <f t="shared" si="12"/>
        <v>774.33999999999992</v>
      </c>
      <c r="N63" s="210">
        <f t="shared" si="12"/>
        <v>200.2</v>
      </c>
      <c r="O63" s="210">
        <f t="shared" si="12"/>
        <v>6.1550000000000002</v>
      </c>
      <c r="P63" s="90"/>
    </row>
    <row r="64" spans="1:16" ht="17.25" customHeight="1" thickBot="1" x14ac:dyDescent="0.25">
      <c r="A64" s="321" t="s">
        <v>38</v>
      </c>
      <c r="B64" s="322"/>
      <c r="C64" s="211"/>
      <c r="D64" s="208">
        <f t="shared" ref="D64:O64" si="13">D43+D50+D57+D61</f>
        <v>81.400000000000006</v>
      </c>
      <c r="E64" s="208">
        <f t="shared" si="13"/>
        <v>78.942999999999998</v>
      </c>
      <c r="F64" s="208">
        <f t="shared" si="13"/>
        <v>337.21000000000004</v>
      </c>
      <c r="G64" s="208">
        <f t="shared" si="13"/>
        <v>2417.67</v>
      </c>
      <c r="H64" s="208">
        <f t="shared" si="13"/>
        <v>0.98039999999999994</v>
      </c>
      <c r="I64" s="208">
        <f t="shared" si="13"/>
        <v>84.446999999999989</v>
      </c>
      <c r="J64" s="208">
        <f t="shared" si="13"/>
        <v>665.12391000000002</v>
      </c>
      <c r="K64" s="208">
        <f t="shared" si="13"/>
        <v>12.570500000000001</v>
      </c>
      <c r="L64" s="208">
        <f t="shared" si="13"/>
        <v>1039.1424999999999</v>
      </c>
      <c r="M64" s="208">
        <f t="shared" si="13"/>
        <v>1310.9124999999999</v>
      </c>
      <c r="N64" s="208">
        <f t="shared" si="13"/>
        <v>249.20999999999998</v>
      </c>
      <c r="O64" s="208">
        <f t="shared" si="13"/>
        <v>8.5550000000000015</v>
      </c>
      <c r="P64" s="90"/>
    </row>
    <row r="65" spans="1:17" ht="13.5" customHeight="1" thickTop="1" x14ac:dyDescent="0.2"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16" t="s">
        <v>222</v>
      </c>
    </row>
    <row r="66" spans="1:17" ht="15.75" customHeight="1" x14ac:dyDescent="0.25">
      <c r="A66" s="202" t="s">
        <v>22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</row>
    <row r="67" spans="1:17" ht="16.5" customHeight="1" thickBot="1" x14ac:dyDescent="0.25">
      <c r="A67" s="200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</row>
    <row r="68" spans="1:17" ht="16.5" customHeight="1" x14ac:dyDescent="0.2">
      <c r="A68" s="323" t="s">
        <v>2</v>
      </c>
      <c r="B68" s="325" t="s">
        <v>35</v>
      </c>
      <c r="C68" s="325" t="s">
        <v>3</v>
      </c>
      <c r="D68" s="313" t="s">
        <v>4</v>
      </c>
      <c r="E68" s="314"/>
      <c r="F68" s="315"/>
      <c r="G68" s="316" t="s">
        <v>5</v>
      </c>
      <c r="H68" s="313" t="s">
        <v>6</v>
      </c>
      <c r="I68" s="314"/>
      <c r="J68" s="314"/>
      <c r="K68" s="315"/>
      <c r="L68" s="313" t="s">
        <v>7</v>
      </c>
      <c r="M68" s="314"/>
      <c r="N68" s="314"/>
      <c r="O68" s="314"/>
      <c r="P68" s="287" t="s">
        <v>304</v>
      </c>
    </row>
    <row r="69" spans="1:17" ht="16.5" customHeight="1" thickBot="1" x14ac:dyDescent="0.25">
      <c r="A69" s="324"/>
      <c r="B69" s="326"/>
      <c r="C69" s="326"/>
      <c r="D69" s="225" t="s">
        <v>8</v>
      </c>
      <c r="E69" s="225" t="s">
        <v>9</v>
      </c>
      <c r="F69" s="225" t="s">
        <v>10</v>
      </c>
      <c r="G69" s="317"/>
      <c r="H69" s="225" t="s">
        <v>11</v>
      </c>
      <c r="I69" s="225" t="s">
        <v>12</v>
      </c>
      <c r="J69" s="225" t="s">
        <v>13</v>
      </c>
      <c r="K69" s="225" t="s">
        <v>14</v>
      </c>
      <c r="L69" s="225" t="s">
        <v>15</v>
      </c>
      <c r="M69" s="225" t="s">
        <v>16</v>
      </c>
      <c r="N69" s="225" t="s">
        <v>37</v>
      </c>
      <c r="O69" s="97" t="s">
        <v>17</v>
      </c>
      <c r="P69" s="288"/>
    </row>
    <row r="70" spans="1:17" ht="16.5" customHeight="1" thickTop="1" x14ac:dyDescent="0.2">
      <c r="A70" s="269" t="s">
        <v>18</v>
      </c>
      <c r="B70" s="270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98"/>
      <c r="P70" s="90"/>
    </row>
    <row r="71" spans="1:17" s="55" customFormat="1" ht="15.75" customHeight="1" x14ac:dyDescent="0.2">
      <c r="A71" s="61" t="s">
        <v>187</v>
      </c>
      <c r="B71" s="142" t="s">
        <v>68</v>
      </c>
      <c r="C71" s="212" t="s">
        <v>96</v>
      </c>
      <c r="D71" s="198">
        <v>18.12</v>
      </c>
      <c r="E71" s="198">
        <v>19.46</v>
      </c>
      <c r="F71" s="198">
        <v>62.21</v>
      </c>
      <c r="G71" s="198">
        <v>488.5</v>
      </c>
      <c r="H71" s="198">
        <v>0.23</v>
      </c>
      <c r="I71" s="198">
        <v>4</v>
      </c>
      <c r="J71" s="198">
        <v>67.8</v>
      </c>
      <c r="K71" s="198">
        <v>4.8</v>
      </c>
      <c r="L71" s="198">
        <v>143.94</v>
      </c>
      <c r="M71" s="198">
        <v>111.9</v>
      </c>
      <c r="N71" s="198">
        <v>9.1999999999999993</v>
      </c>
      <c r="O71" s="259">
        <v>1.073</v>
      </c>
      <c r="P71" s="91"/>
    </row>
    <row r="72" spans="1:17" s="23" customFormat="1" ht="15" customHeight="1" x14ac:dyDescent="0.2">
      <c r="A72" s="61" t="s">
        <v>161</v>
      </c>
      <c r="B72" s="52" t="s">
        <v>75</v>
      </c>
      <c r="C72" s="227">
        <v>100</v>
      </c>
      <c r="D72" s="18">
        <v>0.9</v>
      </c>
      <c r="E72" s="18">
        <v>0.2</v>
      </c>
      <c r="F72" s="18">
        <v>8.1</v>
      </c>
      <c r="G72" s="18">
        <v>43</v>
      </c>
      <c r="H72" s="18">
        <v>0.04</v>
      </c>
      <c r="I72" s="18">
        <v>60</v>
      </c>
      <c r="J72" s="18">
        <v>0</v>
      </c>
      <c r="K72" s="18">
        <v>0.2</v>
      </c>
      <c r="L72" s="18">
        <v>34</v>
      </c>
      <c r="M72" s="18">
        <v>23</v>
      </c>
      <c r="N72" s="18">
        <v>13</v>
      </c>
      <c r="O72" s="21">
        <v>0.3</v>
      </c>
      <c r="P72" s="96"/>
    </row>
    <row r="73" spans="1:17" s="23" customFormat="1" ht="15" customHeight="1" x14ac:dyDescent="0.2">
      <c r="A73" s="65" t="s">
        <v>158</v>
      </c>
      <c r="B73" s="17" t="s">
        <v>53</v>
      </c>
      <c r="C73" s="227">
        <v>200</v>
      </c>
      <c r="D73" s="18">
        <v>0.1</v>
      </c>
      <c r="E73" s="18">
        <v>0</v>
      </c>
      <c r="F73" s="18">
        <v>15</v>
      </c>
      <c r="G73" s="18">
        <v>60</v>
      </c>
      <c r="H73" s="18">
        <v>0</v>
      </c>
      <c r="I73" s="18">
        <v>0</v>
      </c>
      <c r="J73" s="18">
        <v>0</v>
      </c>
      <c r="K73" s="18">
        <v>0</v>
      </c>
      <c r="L73" s="18">
        <v>11</v>
      </c>
      <c r="M73" s="18">
        <v>3</v>
      </c>
      <c r="N73" s="18">
        <v>1</v>
      </c>
      <c r="O73" s="21">
        <v>0.3</v>
      </c>
      <c r="P73" s="96"/>
    </row>
    <row r="74" spans="1:17" s="23" customFormat="1" ht="17.25" customHeight="1" thickBot="1" x14ac:dyDescent="0.25">
      <c r="A74" s="283" t="s">
        <v>19</v>
      </c>
      <c r="B74" s="284"/>
      <c r="C74" s="251">
        <f>C73+C72+170+30</f>
        <v>500</v>
      </c>
      <c r="D74" s="34">
        <f>SUM(D71:D73)</f>
        <v>19.12</v>
      </c>
      <c r="E74" s="34">
        <f t="shared" ref="E74:O74" si="14">SUM(E71:E73)</f>
        <v>19.66</v>
      </c>
      <c r="F74" s="34">
        <f t="shared" si="14"/>
        <v>85.31</v>
      </c>
      <c r="G74" s="34">
        <f t="shared" si="14"/>
        <v>591.5</v>
      </c>
      <c r="H74" s="34">
        <f t="shared" si="14"/>
        <v>0.27</v>
      </c>
      <c r="I74" s="34">
        <f t="shared" si="14"/>
        <v>64</v>
      </c>
      <c r="J74" s="34">
        <f t="shared" si="14"/>
        <v>67.8</v>
      </c>
      <c r="K74" s="34">
        <f t="shared" si="14"/>
        <v>5</v>
      </c>
      <c r="L74" s="34">
        <f t="shared" si="14"/>
        <v>188.94</v>
      </c>
      <c r="M74" s="34">
        <f t="shared" si="14"/>
        <v>137.9</v>
      </c>
      <c r="N74" s="34">
        <f t="shared" si="14"/>
        <v>23.2</v>
      </c>
      <c r="O74" s="34">
        <f t="shared" si="14"/>
        <v>1.673</v>
      </c>
      <c r="P74" s="96"/>
      <c r="Q74" s="47"/>
    </row>
    <row r="75" spans="1:17" s="23" customFormat="1" ht="16.5" customHeight="1" thickTop="1" x14ac:dyDescent="0.2">
      <c r="A75" s="269" t="s">
        <v>20</v>
      </c>
      <c r="B75" s="270"/>
      <c r="C75" s="226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60"/>
      <c r="P75" s="96"/>
    </row>
    <row r="76" spans="1:17" s="55" customFormat="1" ht="15.75" customHeight="1" x14ac:dyDescent="0.2">
      <c r="A76" s="61" t="s">
        <v>72</v>
      </c>
      <c r="B76" s="52" t="s">
        <v>50</v>
      </c>
      <c r="C76" s="227">
        <v>60</v>
      </c>
      <c r="D76" s="53">
        <v>1.2</v>
      </c>
      <c r="E76" s="53">
        <v>5.4</v>
      </c>
      <c r="F76" s="53">
        <v>5.12</v>
      </c>
      <c r="G76" s="53">
        <v>73.2</v>
      </c>
      <c r="H76" s="53">
        <v>0.01</v>
      </c>
      <c r="I76" s="53">
        <v>4.2</v>
      </c>
      <c r="J76" s="53">
        <v>0</v>
      </c>
      <c r="K76" s="53">
        <v>0</v>
      </c>
      <c r="L76" s="53">
        <v>24.6</v>
      </c>
      <c r="M76" s="53">
        <v>22.2</v>
      </c>
      <c r="N76" s="53">
        <v>9</v>
      </c>
      <c r="O76" s="32">
        <v>0.42</v>
      </c>
      <c r="P76" s="91"/>
    </row>
    <row r="77" spans="1:17" s="55" customFormat="1" ht="15.75" customHeight="1" x14ac:dyDescent="0.2">
      <c r="A77" s="62" t="s">
        <v>306</v>
      </c>
      <c r="B77" s="127" t="s">
        <v>49</v>
      </c>
      <c r="C77" s="128">
        <v>200</v>
      </c>
      <c r="D77" s="129">
        <v>4.32</v>
      </c>
      <c r="E77" s="129">
        <v>5.41</v>
      </c>
      <c r="F77" s="129">
        <v>18.600000000000001</v>
      </c>
      <c r="G77" s="129">
        <v>144.57</v>
      </c>
      <c r="H77" s="129">
        <v>0.15</v>
      </c>
      <c r="I77" s="129">
        <v>0.2</v>
      </c>
      <c r="J77" s="129">
        <v>110</v>
      </c>
      <c r="K77" s="129">
        <v>1.155</v>
      </c>
      <c r="L77" s="129">
        <v>96</v>
      </c>
      <c r="M77" s="129">
        <v>65.599999999999994</v>
      </c>
      <c r="N77" s="107">
        <v>8</v>
      </c>
      <c r="O77" s="108">
        <v>0.28000000000000003</v>
      </c>
      <c r="P77" s="91"/>
    </row>
    <row r="78" spans="1:17" s="55" customFormat="1" ht="15.75" customHeight="1" x14ac:dyDescent="0.2">
      <c r="A78" s="39" t="s">
        <v>282</v>
      </c>
      <c r="B78" s="52" t="s">
        <v>281</v>
      </c>
      <c r="C78" s="227">
        <v>120</v>
      </c>
      <c r="D78" s="53">
        <v>16.8</v>
      </c>
      <c r="E78" s="53">
        <v>12.23</v>
      </c>
      <c r="F78" s="53">
        <v>14.51</v>
      </c>
      <c r="G78" s="53">
        <v>242.4</v>
      </c>
      <c r="H78" s="53">
        <f t="shared" ref="H78:O78" si="15">H77/110*120</f>
        <v>0.16363636363636364</v>
      </c>
      <c r="I78" s="53">
        <f t="shared" si="15"/>
        <v>0.21818181818181817</v>
      </c>
      <c r="J78" s="53">
        <f t="shared" si="15"/>
        <v>120</v>
      </c>
      <c r="K78" s="53">
        <f t="shared" si="15"/>
        <v>1.26</v>
      </c>
      <c r="L78" s="53">
        <f t="shared" si="15"/>
        <v>104.72727272727272</v>
      </c>
      <c r="M78" s="53">
        <f t="shared" si="15"/>
        <v>71.563636363636363</v>
      </c>
      <c r="N78" s="53">
        <f t="shared" si="15"/>
        <v>8.7272727272727266</v>
      </c>
      <c r="O78" s="54">
        <f t="shared" si="15"/>
        <v>0.30545454545454548</v>
      </c>
      <c r="P78" s="91"/>
    </row>
    <row r="79" spans="1:17" s="55" customFormat="1" ht="15.75" customHeight="1" x14ac:dyDescent="0.2">
      <c r="A79" s="61" t="s">
        <v>216</v>
      </c>
      <c r="B79" s="52" t="s">
        <v>215</v>
      </c>
      <c r="C79" s="227">
        <v>180</v>
      </c>
      <c r="D79" s="53">
        <v>2.16</v>
      </c>
      <c r="E79" s="53">
        <v>4.87</v>
      </c>
      <c r="F79" s="53">
        <v>31.5</v>
      </c>
      <c r="G79" s="53">
        <v>192.24</v>
      </c>
      <c r="H79" s="53">
        <v>0.18</v>
      </c>
      <c r="I79" s="53">
        <v>1.3</v>
      </c>
      <c r="J79" s="53">
        <v>114.55</v>
      </c>
      <c r="K79" s="53">
        <v>0.18</v>
      </c>
      <c r="L79" s="53">
        <v>19.8</v>
      </c>
      <c r="M79" s="53">
        <v>98.18</v>
      </c>
      <c r="N79" s="53">
        <v>18.37</v>
      </c>
      <c r="O79" s="32">
        <v>0.02</v>
      </c>
      <c r="P79" s="91"/>
    </row>
    <row r="80" spans="1:17" s="55" customFormat="1" ht="15.75" customHeight="1" x14ac:dyDescent="0.2">
      <c r="A80" s="61" t="s">
        <v>160</v>
      </c>
      <c r="B80" s="52" t="s">
        <v>44</v>
      </c>
      <c r="C80" s="227">
        <v>70</v>
      </c>
      <c r="D80" s="53">
        <v>4.62</v>
      </c>
      <c r="E80" s="53">
        <v>0.84</v>
      </c>
      <c r="F80" s="53">
        <v>23.38</v>
      </c>
      <c r="G80" s="53">
        <v>121.8</v>
      </c>
      <c r="H80" s="53">
        <v>0.126</v>
      </c>
      <c r="I80" s="53">
        <v>0</v>
      </c>
      <c r="J80" s="53">
        <v>0</v>
      </c>
      <c r="K80" s="53">
        <v>0.98</v>
      </c>
      <c r="L80" s="53">
        <v>24.5</v>
      </c>
      <c r="M80" s="53">
        <v>110.6</v>
      </c>
      <c r="N80" s="53">
        <v>32.9</v>
      </c>
      <c r="O80" s="32">
        <v>2.73</v>
      </c>
      <c r="P80" s="91"/>
    </row>
    <row r="81" spans="1:16" s="23" customFormat="1" ht="15.75" customHeight="1" x14ac:dyDescent="0.2">
      <c r="A81" s="61" t="s">
        <v>149</v>
      </c>
      <c r="B81" s="26" t="s">
        <v>118</v>
      </c>
      <c r="C81" s="227">
        <v>200</v>
      </c>
      <c r="D81" s="53">
        <v>0.5</v>
      </c>
      <c r="E81" s="53">
        <v>0</v>
      </c>
      <c r="F81" s="53">
        <v>27</v>
      </c>
      <c r="G81" s="53">
        <v>110</v>
      </c>
      <c r="H81" s="53">
        <v>0.01</v>
      </c>
      <c r="I81" s="53">
        <v>0.5</v>
      </c>
      <c r="J81" s="53">
        <v>0</v>
      </c>
      <c r="K81" s="53">
        <v>0</v>
      </c>
      <c r="L81" s="53">
        <v>28</v>
      </c>
      <c r="M81" s="53">
        <v>19</v>
      </c>
      <c r="N81" s="53">
        <v>7</v>
      </c>
      <c r="O81" s="32">
        <v>0.14000000000000001</v>
      </c>
      <c r="P81" s="96"/>
    </row>
    <row r="82" spans="1:16" s="23" customFormat="1" ht="16.5" customHeight="1" thickBot="1" x14ac:dyDescent="0.25">
      <c r="A82" s="283" t="s">
        <v>21</v>
      </c>
      <c r="B82" s="284"/>
      <c r="C82" s="251">
        <f t="shared" ref="C82:O82" si="16">SUM(C76:C81)</f>
        <v>830</v>
      </c>
      <c r="D82" s="34">
        <f t="shared" si="16"/>
        <v>29.6</v>
      </c>
      <c r="E82" s="34">
        <f t="shared" si="16"/>
        <v>28.75</v>
      </c>
      <c r="F82" s="34">
        <f t="shared" si="16"/>
        <v>120.11</v>
      </c>
      <c r="G82" s="34">
        <f t="shared" si="16"/>
        <v>884.20999999999992</v>
      </c>
      <c r="H82" s="34">
        <f t="shared" si="16"/>
        <v>0.63963636363636367</v>
      </c>
      <c r="I82" s="34">
        <f t="shared" si="16"/>
        <v>6.418181818181818</v>
      </c>
      <c r="J82" s="34">
        <f t="shared" si="16"/>
        <v>344.55</v>
      </c>
      <c r="K82" s="34">
        <f t="shared" si="16"/>
        <v>3.5750000000000002</v>
      </c>
      <c r="L82" s="34">
        <f t="shared" si="16"/>
        <v>297.62727272727273</v>
      </c>
      <c r="M82" s="34">
        <f t="shared" si="16"/>
        <v>387.14363636363635</v>
      </c>
      <c r="N82" s="34">
        <f t="shared" si="16"/>
        <v>83.99727272727273</v>
      </c>
      <c r="O82" s="34">
        <f t="shared" si="16"/>
        <v>3.8954545454545455</v>
      </c>
      <c r="P82" s="96"/>
    </row>
    <row r="83" spans="1:16" s="23" customFormat="1" ht="16.5" customHeight="1" thickTop="1" x14ac:dyDescent="0.2">
      <c r="A83" s="269" t="s">
        <v>245</v>
      </c>
      <c r="B83" s="270"/>
      <c r="C83" s="206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61"/>
      <c r="P83" s="96"/>
    </row>
    <row r="84" spans="1:16" s="23" customFormat="1" ht="31.5" x14ac:dyDescent="0.2">
      <c r="A84" s="71" t="s">
        <v>173</v>
      </c>
      <c r="B84" s="132" t="s">
        <v>239</v>
      </c>
      <c r="C84" s="133">
        <v>120</v>
      </c>
      <c r="D84" s="134">
        <v>11.06</v>
      </c>
      <c r="E84" s="134">
        <v>10.06</v>
      </c>
      <c r="F84" s="134">
        <v>18.510000000000002</v>
      </c>
      <c r="G84" s="134">
        <v>195.7</v>
      </c>
      <c r="H84" s="134">
        <v>0.02</v>
      </c>
      <c r="I84" s="134">
        <v>1.998</v>
      </c>
      <c r="J84" s="134">
        <v>1.8898999999999999E-2</v>
      </c>
      <c r="K84" s="134">
        <v>0.21</v>
      </c>
      <c r="L84" s="134">
        <v>18.28</v>
      </c>
      <c r="M84" s="134">
        <v>7.7</v>
      </c>
      <c r="N84" s="134">
        <v>19.983000000000001</v>
      </c>
      <c r="O84" s="135">
        <v>0.64</v>
      </c>
      <c r="P84" s="96"/>
    </row>
    <row r="85" spans="1:16" ht="15.75" customHeight="1" x14ac:dyDescent="0.2">
      <c r="A85" s="63" t="s">
        <v>226</v>
      </c>
      <c r="B85" s="24" t="s">
        <v>227</v>
      </c>
      <c r="C85" s="25" t="s">
        <v>228</v>
      </c>
      <c r="D85" s="41">
        <v>3.42</v>
      </c>
      <c r="E85" s="41">
        <v>8.82</v>
      </c>
      <c r="F85" s="41">
        <v>23.64</v>
      </c>
      <c r="G85" s="41">
        <v>187.62</v>
      </c>
      <c r="H85" s="41">
        <v>0.18</v>
      </c>
      <c r="I85" s="41">
        <v>1.3</v>
      </c>
      <c r="J85" s="41">
        <v>114.55</v>
      </c>
      <c r="K85" s="41">
        <v>0.18</v>
      </c>
      <c r="L85" s="41">
        <v>19.8</v>
      </c>
      <c r="M85" s="41">
        <v>98.18</v>
      </c>
      <c r="N85" s="41">
        <v>18.37</v>
      </c>
      <c r="O85" s="89">
        <v>0.02</v>
      </c>
      <c r="P85" s="90"/>
    </row>
    <row r="86" spans="1:16" s="23" customFormat="1" ht="15.75" customHeight="1" x14ac:dyDescent="0.2">
      <c r="A86" s="61" t="s">
        <v>157</v>
      </c>
      <c r="B86" s="52" t="s">
        <v>59</v>
      </c>
      <c r="C86" s="227">
        <v>60</v>
      </c>
      <c r="D86" s="53">
        <v>4.5599999999999996</v>
      </c>
      <c r="E86" s="53">
        <v>0.48</v>
      </c>
      <c r="F86" s="53">
        <v>29.52</v>
      </c>
      <c r="G86" s="53">
        <v>141</v>
      </c>
      <c r="H86" s="53">
        <v>6.6000000000000003E-2</v>
      </c>
      <c r="I86" s="53">
        <v>0</v>
      </c>
      <c r="J86" s="53">
        <v>0</v>
      </c>
      <c r="K86" s="53">
        <v>0.66</v>
      </c>
      <c r="L86" s="53">
        <v>12</v>
      </c>
      <c r="M86" s="53">
        <v>39</v>
      </c>
      <c r="N86" s="53">
        <v>8.4</v>
      </c>
      <c r="O86" s="32">
        <v>0.66</v>
      </c>
      <c r="P86" s="96"/>
    </row>
    <row r="87" spans="1:16" s="184" customFormat="1" ht="15.75" customHeight="1" x14ac:dyDescent="0.2">
      <c r="A87" s="67" t="s">
        <v>224</v>
      </c>
      <c r="B87" s="174" t="s">
        <v>225</v>
      </c>
      <c r="C87" s="175">
        <v>200</v>
      </c>
      <c r="D87" s="176">
        <v>0.4</v>
      </c>
      <c r="E87" s="176">
        <v>0.2</v>
      </c>
      <c r="F87" s="176">
        <v>13.7</v>
      </c>
      <c r="G87" s="176">
        <v>58.2</v>
      </c>
      <c r="H87" s="176">
        <v>0.02</v>
      </c>
      <c r="I87" s="176">
        <v>16.7</v>
      </c>
      <c r="J87" s="176">
        <v>0</v>
      </c>
      <c r="K87" s="176">
        <v>0.1</v>
      </c>
      <c r="L87" s="176">
        <v>8.1</v>
      </c>
      <c r="M87" s="176">
        <v>6.4</v>
      </c>
      <c r="N87" s="176">
        <v>6.3</v>
      </c>
      <c r="O87" s="94">
        <v>0.28999999999999998</v>
      </c>
      <c r="P87" s="99"/>
    </row>
    <row r="88" spans="1:16" ht="16.5" customHeight="1" thickBot="1" x14ac:dyDescent="0.25">
      <c r="A88" s="271" t="s">
        <v>248</v>
      </c>
      <c r="B88" s="272"/>
      <c r="C88" s="251">
        <f>C84+C86+C87+181</f>
        <v>561</v>
      </c>
      <c r="D88" s="34">
        <f>SUM(D84:D87)</f>
        <v>19.439999999999998</v>
      </c>
      <c r="E88" s="34">
        <f t="shared" ref="E88:O88" si="17">SUM(E84:E87)</f>
        <v>19.560000000000002</v>
      </c>
      <c r="F88" s="34">
        <f t="shared" si="17"/>
        <v>85.37</v>
      </c>
      <c r="G88" s="34">
        <f t="shared" si="17"/>
        <v>582.52</v>
      </c>
      <c r="H88" s="34">
        <f t="shared" si="17"/>
        <v>0.28600000000000003</v>
      </c>
      <c r="I88" s="34">
        <f t="shared" si="17"/>
        <v>19.997999999999998</v>
      </c>
      <c r="J88" s="34">
        <f t="shared" si="17"/>
        <v>114.568899</v>
      </c>
      <c r="K88" s="34">
        <f t="shared" si="17"/>
        <v>1.1500000000000001</v>
      </c>
      <c r="L88" s="34">
        <f t="shared" si="17"/>
        <v>58.18</v>
      </c>
      <c r="M88" s="34">
        <f t="shared" si="17"/>
        <v>151.28</v>
      </c>
      <c r="N88" s="34">
        <f t="shared" si="17"/>
        <v>53.052999999999997</v>
      </c>
      <c r="O88" s="34">
        <f t="shared" si="17"/>
        <v>1.61</v>
      </c>
      <c r="P88" s="90"/>
    </row>
    <row r="89" spans="1:16" s="48" customFormat="1" ht="16.5" customHeight="1" thickTop="1" x14ac:dyDescent="0.2">
      <c r="A89" s="273" t="s">
        <v>249</v>
      </c>
      <c r="B89" s="274"/>
      <c r="C89" s="223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55"/>
      <c r="P89" s="100"/>
    </row>
    <row r="90" spans="1:16" s="55" customFormat="1" ht="15.75" customHeight="1" x14ac:dyDescent="0.2">
      <c r="A90" s="65" t="s">
        <v>172</v>
      </c>
      <c r="B90" s="20" t="s">
        <v>101</v>
      </c>
      <c r="C90" s="227">
        <v>250</v>
      </c>
      <c r="D90" s="18">
        <v>7.25</v>
      </c>
      <c r="E90" s="18">
        <v>6.25</v>
      </c>
      <c r="F90" s="18">
        <v>10</v>
      </c>
      <c r="G90" s="18">
        <v>125</v>
      </c>
      <c r="H90" s="18">
        <v>0.1</v>
      </c>
      <c r="I90" s="18">
        <v>14.25</v>
      </c>
      <c r="J90" s="18">
        <v>0.05</v>
      </c>
      <c r="K90" s="18">
        <v>0</v>
      </c>
      <c r="L90" s="18">
        <v>300</v>
      </c>
      <c r="M90" s="18">
        <v>225</v>
      </c>
      <c r="N90" s="18">
        <v>35</v>
      </c>
      <c r="O90" s="86">
        <v>0.25</v>
      </c>
      <c r="P90" s="91"/>
    </row>
    <row r="91" spans="1:16" ht="18.75" customHeight="1" x14ac:dyDescent="0.25">
      <c r="A91" s="61" t="s">
        <v>180</v>
      </c>
      <c r="B91" s="66" t="s">
        <v>105</v>
      </c>
      <c r="C91" s="214">
        <v>50</v>
      </c>
      <c r="D91" s="41">
        <v>6.6</v>
      </c>
      <c r="E91" s="41">
        <v>7.5</v>
      </c>
      <c r="F91" s="41">
        <v>43.6</v>
      </c>
      <c r="G91" s="41">
        <v>268.3</v>
      </c>
      <c r="H91" s="41">
        <v>0.06</v>
      </c>
      <c r="I91" s="41">
        <v>0.08</v>
      </c>
      <c r="J91" s="41">
        <v>7.0000000000000007E-2</v>
      </c>
      <c r="K91" s="41">
        <v>0.6</v>
      </c>
      <c r="L91" s="41">
        <v>15.8</v>
      </c>
      <c r="M91" s="41">
        <v>47.5</v>
      </c>
      <c r="N91" s="41">
        <v>10</v>
      </c>
      <c r="O91" s="89">
        <v>0.7</v>
      </c>
      <c r="P91" s="90"/>
    </row>
    <row r="92" spans="1:16" ht="16.5" customHeight="1" thickBot="1" x14ac:dyDescent="0.25">
      <c r="A92" s="271" t="s">
        <v>247</v>
      </c>
      <c r="B92" s="272"/>
      <c r="C92" s="251">
        <f>SUM(C90:C91)</f>
        <v>300</v>
      </c>
      <c r="D92" s="208">
        <f>SUM(D90:D91)</f>
        <v>13.85</v>
      </c>
      <c r="E92" s="208">
        <f t="shared" ref="E92:O92" si="18">SUM(E90:E91)</f>
        <v>13.75</v>
      </c>
      <c r="F92" s="208">
        <f t="shared" si="18"/>
        <v>53.6</v>
      </c>
      <c r="G92" s="208">
        <f t="shared" si="18"/>
        <v>393.3</v>
      </c>
      <c r="H92" s="208">
        <f t="shared" si="18"/>
        <v>0.16</v>
      </c>
      <c r="I92" s="208">
        <f t="shared" si="18"/>
        <v>14.33</v>
      </c>
      <c r="J92" s="208">
        <f t="shared" si="18"/>
        <v>0.12000000000000001</v>
      </c>
      <c r="K92" s="208">
        <f t="shared" si="18"/>
        <v>0.6</v>
      </c>
      <c r="L92" s="208">
        <f t="shared" si="18"/>
        <v>315.8</v>
      </c>
      <c r="M92" s="208">
        <f t="shared" si="18"/>
        <v>272.5</v>
      </c>
      <c r="N92" s="208">
        <f t="shared" si="18"/>
        <v>45</v>
      </c>
      <c r="O92" s="208">
        <f t="shared" si="18"/>
        <v>0.95</v>
      </c>
      <c r="P92" s="90"/>
    </row>
    <row r="93" spans="1:16" ht="17.25" customHeight="1" thickTop="1" thickBot="1" x14ac:dyDescent="0.25">
      <c r="A93" s="278" t="s">
        <v>251</v>
      </c>
      <c r="B93" s="279"/>
      <c r="C93" s="280"/>
      <c r="D93" s="208">
        <f t="shared" ref="D93:O93" si="19">D74+D82+D88</f>
        <v>68.16</v>
      </c>
      <c r="E93" s="208">
        <f t="shared" si="19"/>
        <v>67.97</v>
      </c>
      <c r="F93" s="208">
        <f t="shared" si="19"/>
        <v>290.79000000000002</v>
      </c>
      <c r="G93" s="208">
        <f t="shared" si="19"/>
        <v>2058.23</v>
      </c>
      <c r="H93" s="208">
        <f t="shared" si="19"/>
        <v>1.1956363636363636</v>
      </c>
      <c r="I93" s="208">
        <f t="shared" si="19"/>
        <v>90.416181818181826</v>
      </c>
      <c r="J93" s="208">
        <f t="shared" si="19"/>
        <v>526.91889900000001</v>
      </c>
      <c r="K93" s="208">
        <f t="shared" si="19"/>
        <v>9.7249999999999996</v>
      </c>
      <c r="L93" s="208">
        <f t="shared" si="19"/>
        <v>544.74727272727273</v>
      </c>
      <c r="M93" s="208">
        <f t="shared" si="19"/>
        <v>676.3236363636363</v>
      </c>
      <c r="N93" s="208">
        <f t="shared" si="19"/>
        <v>160.25027272727272</v>
      </c>
      <c r="O93" s="208">
        <f t="shared" si="19"/>
        <v>7.1784545454545459</v>
      </c>
      <c r="P93" s="90"/>
    </row>
    <row r="94" spans="1:16" ht="17.25" customHeight="1" thickTop="1" thickBot="1" x14ac:dyDescent="0.25">
      <c r="A94" s="278" t="s">
        <v>262</v>
      </c>
      <c r="B94" s="279"/>
      <c r="C94" s="280"/>
      <c r="D94" s="208">
        <f t="shared" ref="D94:O94" si="20">D74+D82+D92</f>
        <v>62.57</v>
      </c>
      <c r="E94" s="208">
        <f t="shared" si="20"/>
        <v>62.16</v>
      </c>
      <c r="F94" s="208">
        <f t="shared" si="20"/>
        <v>259.02000000000004</v>
      </c>
      <c r="G94" s="208">
        <f t="shared" si="20"/>
        <v>1869.01</v>
      </c>
      <c r="H94" s="208">
        <f t="shared" si="20"/>
        <v>1.0696363636363637</v>
      </c>
      <c r="I94" s="208">
        <f t="shared" si="20"/>
        <v>84.74818181818182</v>
      </c>
      <c r="J94" s="208">
        <f t="shared" si="20"/>
        <v>412.47</v>
      </c>
      <c r="K94" s="208">
        <f t="shared" si="20"/>
        <v>9.1749999999999989</v>
      </c>
      <c r="L94" s="208">
        <f t="shared" si="20"/>
        <v>802.36727272727273</v>
      </c>
      <c r="M94" s="208">
        <f t="shared" si="20"/>
        <v>797.54363636363632</v>
      </c>
      <c r="N94" s="208">
        <f t="shared" si="20"/>
        <v>152.19727272727272</v>
      </c>
      <c r="O94" s="208">
        <f t="shared" si="20"/>
        <v>6.5184545454545457</v>
      </c>
      <c r="P94" s="90"/>
    </row>
    <row r="95" spans="1:16" ht="17.25" customHeight="1" thickTop="1" thickBot="1" x14ac:dyDescent="0.25">
      <c r="A95" s="285" t="s">
        <v>23</v>
      </c>
      <c r="B95" s="286"/>
      <c r="C95" s="209"/>
      <c r="D95" s="210">
        <f>D74+D82+D88+D92</f>
        <v>82.009999999999991</v>
      </c>
      <c r="E95" s="210">
        <f t="shared" ref="E95:O95" si="21">E74+E82+E88+E92</f>
        <v>81.72</v>
      </c>
      <c r="F95" s="210">
        <f t="shared" si="21"/>
        <v>344.39000000000004</v>
      </c>
      <c r="G95" s="210">
        <f t="shared" si="21"/>
        <v>2451.5300000000002</v>
      </c>
      <c r="H95" s="210">
        <f t="shared" si="21"/>
        <v>1.3556363636363635</v>
      </c>
      <c r="I95" s="210">
        <f t="shared" si="21"/>
        <v>104.74618181818182</v>
      </c>
      <c r="J95" s="210">
        <f t="shared" si="21"/>
        <v>527.03889900000001</v>
      </c>
      <c r="K95" s="210">
        <f t="shared" si="21"/>
        <v>10.324999999999999</v>
      </c>
      <c r="L95" s="210">
        <f t="shared" si="21"/>
        <v>860.54727272727268</v>
      </c>
      <c r="M95" s="210">
        <f t="shared" si="21"/>
        <v>948.8236363636363</v>
      </c>
      <c r="N95" s="210">
        <f t="shared" si="21"/>
        <v>205.25027272727272</v>
      </c>
      <c r="O95" s="210">
        <f t="shared" si="21"/>
        <v>8.1284545454545452</v>
      </c>
      <c r="P95" s="90"/>
    </row>
    <row r="96" spans="1:16" ht="13.5" customHeight="1" x14ac:dyDescent="0.2"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16" t="s">
        <v>222</v>
      </c>
    </row>
    <row r="97" spans="1:16" ht="14.25" customHeight="1" x14ac:dyDescent="0.25">
      <c r="A97" s="202" t="s">
        <v>24</v>
      </c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</row>
    <row r="98" spans="1:16" ht="13.5" customHeight="1" thickBot="1" x14ac:dyDescent="0.25">
      <c r="A98" s="200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</row>
    <row r="99" spans="1:16" ht="16.5" customHeight="1" x14ac:dyDescent="0.2">
      <c r="A99" s="289" t="s">
        <v>2</v>
      </c>
      <c r="B99" s="291" t="s">
        <v>35</v>
      </c>
      <c r="C99" s="291" t="s">
        <v>3</v>
      </c>
      <c r="D99" s="281" t="s">
        <v>4</v>
      </c>
      <c r="E99" s="281"/>
      <c r="F99" s="281"/>
      <c r="G99" s="295" t="s">
        <v>5</v>
      </c>
      <c r="H99" s="281" t="s">
        <v>6</v>
      </c>
      <c r="I99" s="281"/>
      <c r="J99" s="281"/>
      <c r="K99" s="281"/>
      <c r="L99" s="281" t="s">
        <v>7</v>
      </c>
      <c r="M99" s="281"/>
      <c r="N99" s="281"/>
      <c r="O99" s="282"/>
      <c r="P99" s="287" t="s">
        <v>304</v>
      </c>
    </row>
    <row r="100" spans="1:16" ht="16.5" customHeight="1" thickBot="1" x14ac:dyDescent="0.25">
      <c r="A100" s="290"/>
      <c r="B100" s="292"/>
      <c r="C100" s="292"/>
      <c r="D100" s="203" t="s">
        <v>8</v>
      </c>
      <c r="E100" s="203" t="s">
        <v>9</v>
      </c>
      <c r="F100" s="203" t="s">
        <v>10</v>
      </c>
      <c r="G100" s="296"/>
      <c r="H100" s="203" t="s">
        <v>11</v>
      </c>
      <c r="I100" s="203" t="s">
        <v>12</v>
      </c>
      <c r="J100" s="203" t="s">
        <v>13</v>
      </c>
      <c r="K100" s="203" t="s">
        <v>14</v>
      </c>
      <c r="L100" s="203" t="s">
        <v>15</v>
      </c>
      <c r="M100" s="203" t="s">
        <v>16</v>
      </c>
      <c r="N100" s="203" t="s">
        <v>37</v>
      </c>
      <c r="O100" s="253" t="s">
        <v>17</v>
      </c>
      <c r="P100" s="288"/>
    </row>
    <row r="101" spans="1:16" s="55" customFormat="1" ht="16.5" customHeight="1" thickTop="1" x14ac:dyDescent="0.2">
      <c r="A101" s="269" t="s">
        <v>18</v>
      </c>
      <c r="B101" s="270"/>
      <c r="C101" s="28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58"/>
      <c r="P101" s="91"/>
    </row>
    <row r="102" spans="1:16" s="23" customFormat="1" ht="15.75" customHeight="1" x14ac:dyDescent="0.2">
      <c r="A102" s="61" t="s">
        <v>303</v>
      </c>
      <c r="B102" s="52" t="s">
        <v>97</v>
      </c>
      <c r="C102" s="227">
        <v>190</v>
      </c>
      <c r="D102" s="53">
        <v>7.71</v>
      </c>
      <c r="E102" s="53">
        <v>11.4</v>
      </c>
      <c r="F102" s="53">
        <v>41.74</v>
      </c>
      <c r="G102" s="53">
        <v>312.02</v>
      </c>
      <c r="H102" s="53">
        <v>0.2</v>
      </c>
      <c r="I102" s="53">
        <v>0</v>
      </c>
      <c r="J102" s="53">
        <v>183</v>
      </c>
      <c r="K102" s="53">
        <v>7.0000000000000007E-2</v>
      </c>
      <c r="L102" s="53">
        <v>39.450000000000003</v>
      </c>
      <c r="M102" s="53">
        <v>121.09</v>
      </c>
      <c r="N102" s="53">
        <v>30</v>
      </c>
      <c r="O102" s="32">
        <v>0.2</v>
      </c>
      <c r="P102" s="96"/>
    </row>
    <row r="103" spans="1:16" s="55" customFormat="1" ht="15.75" customHeight="1" x14ac:dyDescent="0.2">
      <c r="A103" s="61" t="s">
        <v>318</v>
      </c>
      <c r="B103" s="20" t="s">
        <v>311</v>
      </c>
      <c r="C103" s="227">
        <v>60</v>
      </c>
      <c r="D103" s="53">
        <v>10.36</v>
      </c>
      <c r="E103" s="53">
        <v>7.28</v>
      </c>
      <c r="F103" s="53">
        <v>19.87</v>
      </c>
      <c r="G103" s="53">
        <v>150.69999999999999</v>
      </c>
      <c r="H103" s="53">
        <v>0.1</v>
      </c>
      <c r="I103" s="53">
        <v>0</v>
      </c>
      <c r="J103" s="53">
        <v>75</v>
      </c>
      <c r="K103" s="53">
        <v>0.28000000000000003</v>
      </c>
      <c r="L103" s="53">
        <v>128.22</v>
      </c>
      <c r="M103" s="53">
        <v>102.1</v>
      </c>
      <c r="N103" s="53">
        <v>9</v>
      </c>
      <c r="O103" s="53">
        <v>0.9</v>
      </c>
      <c r="P103" s="91"/>
    </row>
    <row r="104" spans="1:16" s="55" customFormat="1" ht="15.75" customHeight="1" x14ac:dyDescent="0.2">
      <c r="A104" s="61" t="s">
        <v>161</v>
      </c>
      <c r="B104" s="52" t="s">
        <v>64</v>
      </c>
      <c r="C104" s="227">
        <v>100</v>
      </c>
      <c r="D104" s="53">
        <v>0.8</v>
      </c>
      <c r="E104" s="53">
        <v>0.4</v>
      </c>
      <c r="F104" s="53">
        <v>8.1</v>
      </c>
      <c r="G104" s="53">
        <v>47</v>
      </c>
      <c r="H104" s="18">
        <v>0.02</v>
      </c>
      <c r="I104" s="18">
        <v>180</v>
      </c>
      <c r="J104" s="18">
        <v>0</v>
      </c>
      <c r="K104" s="18">
        <v>0.3</v>
      </c>
      <c r="L104" s="18">
        <v>40</v>
      </c>
      <c r="M104" s="18">
        <v>34</v>
      </c>
      <c r="N104" s="18">
        <v>25</v>
      </c>
      <c r="O104" s="21">
        <v>0.8</v>
      </c>
      <c r="P104" s="91"/>
    </row>
    <row r="105" spans="1:16" ht="15.75" x14ac:dyDescent="0.2">
      <c r="A105" s="61" t="s">
        <v>165</v>
      </c>
      <c r="B105" s="52" t="s">
        <v>74</v>
      </c>
      <c r="C105" s="227">
        <v>200</v>
      </c>
      <c r="D105" s="53">
        <v>2.2000000000000002</v>
      </c>
      <c r="E105" s="53">
        <v>2.2000000000000002</v>
      </c>
      <c r="F105" s="53">
        <v>22.4</v>
      </c>
      <c r="G105" s="53">
        <v>118</v>
      </c>
      <c r="H105" s="53">
        <v>0.02</v>
      </c>
      <c r="I105" s="53">
        <v>0.2</v>
      </c>
      <c r="J105" s="53">
        <v>0.01</v>
      </c>
      <c r="K105" s="53">
        <v>0</v>
      </c>
      <c r="L105" s="53">
        <v>62</v>
      </c>
      <c r="M105" s="53">
        <v>71</v>
      </c>
      <c r="N105" s="53">
        <v>23</v>
      </c>
      <c r="O105" s="60">
        <v>1</v>
      </c>
      <c r="P105" s="90"/>
    </row>
    <row r="106" spans="1:16" s="55" customFormat="1" ht="16.5" customHeight="1" thickBot="1" x14ac:dyDescent="0.25">
      <c r="A106" s="283" t="s">
        <v>19</v>
      </c>
      <c r="B106" s="284"/>
      <c r="C106" s="251">
        <f t="shared" ref="C106:O106" si="22">SUM(C102:C105)</f>
        <v>550</v>
      </c>
      <c r="D106" s="34">
        <f t="shared" si="22"/>
        <v>21.07</v>
      </c>
      <c r="E106" s="34">
        <f t="shared" si="22"/>
        <v>21.279999999999998</v>
      </c>
      <c r="F106" s="34">
        <f t="shared" si="22"/>
        <v>92.109999999999985</v>
      </c>
      <c r="G106" s="34">
        <f t="shared" si="22"/>
        <v>627.72</v>
      </c>
      <c r="H106" s="34">
        <f t="shared" si="22"/>
        <v>0.34000000000000008</v>
      </c>
      <c r="I106" s="34">
        <f t="shared" si="22"/>
        <v>180.2</v>
      </c>
      <c r="J106" s="34">
        <f t="shared" si="22"/>
        <v>258.01</v>
      </c>
      <c r="K106" s="34">
        <f t="shared" si="22"/>
        <v>0.65</v>
      </c>
      <c r="L106" s="34">
        <f t="shared" si="22"/>
        <v>269.67</v>
      </c>
      <c r="M106" s="34">
        <f t="shared" si="22"/>
        <v>328.19</v>
      </c>
      <c r="N106" s="34">
        <f t="shared" si="22"/>
        <v>87</v>
      </c>
      <c r="O106" s="34">
        <f t="shared" si="22"/>
        <v>2.9000000000000004</v>
      </c>
      <c r="P106" s="91"/>
    </row>
    <row r="107" spans="1:16" s="55" customFormat="1" ht="18" customHeight="1" thickTop="1" x14ac:dyDescent="0.2">
      <c r="A107" s="273" t="s">
        <v>20</v>
      </c>
      <c r="B107" s="274"/>
      <c r="C107" s="223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55"/>
      <c r="P107" s="91"/>
    </row>
    <row r="108" spans="1:16" s="55" customFormat="1" ht="15.75" customHeight="1" x14ac:dyDescent="0.2">
      <c r="A108" s="38" t="s">
        <v>168</v>
      </c>
      <c r="B108" s="52" t="s">
        <v>120</v>
      </c>
      <c r="C108" s="227">
        <v>100</v>
      </c>
      <c r="D108" s="53">
        <v>1.6</v>
      </c>
      <c r="E108" s="53">
        <v>6.2</v>
      </c>
      <c r="F108" s="53">
        <v>5.9</v>
      </c>
      <c r="G108" s="53">
        <v>85</v>
      </c>
      <c r="H108" s="53">
        <v>0.03</v>
      </c>
      <c r="I108" s="53">
        <v>9.6</v>
      </c>
      <c r="J108" s="53">
        <v>0</v>
      </c>
      <c r="K108" s="53">
        <v>4.5</v>
      </c>
      <c r="L108" s="53">
        <v>30.5</v>
      </c>
      <c r="M108" s="53">
        <v>25.3</v>
      </c>
      <c r="N108" s="53">
        <v>17.7</v>
      </c>
      <c r="O108" s="32">
        <v>0.98</v>
      </c>
      <c r="P108" s="91"/>
    </row>
    <row r="109" spans="1:16" s="55" customFormat="1" ht="15.75" customHeight="1" x14ac:dyDescent="0.2">
      <c r="A109" s="61" t="s">
        <v>194</v>
      </c>
      <c r="B109" s="52" t="s">
        <v>76</v>
      </c>
      <c r="C109" s="227">
        <v>230</v>
      </c>
      <c r="D109" s="53">
        <v>2.17</v>
      </c>
      <c r="E109" s="53">
        <v>4.83</v>
      </c>
      <c r="F109" s="53">
        <v>14.95</v>
      </c>
      <c r="G109" s="53">
        <v>111.55</v>
      </c>
      <c r="H109" s="53">
        <v>8.2799999999999999E-2</v>
      </c>
      <c r="I109" s="53">
        <v>7.0609999999999999</v>
      </c>
      <c r="J109" s="53">
        <v>115</v>
      </c>
      <c r="K109" s="53">
        <v>2.1619999999999999</v>
      </c>
      <c r="L109" s="53">
        <v>14.26</v>
      </c>
      <c r="M109" s="53">
        <v>57.96</v>
      </c>
      <c r="N109" s="53">
        <v>12.55</v>
      </c>
      <c r="O109" s="32">
        <v>0.36</v>
      </c>
      <c r="P109" s="91"/>
    </row>
    <row r="110" spans="1:16" s="55" customFormat="1" ht="15.75" customHeight="1" x14ac:dyDescent="0.2">
      <c r="A110" s="61" t="s">
        <v>285</v>
      </c>
      <c r="B110" s="52" t="s">
        <v>286</v>
      </c>
      <c r="C110" s="227">
        <v>100</v>
      </c>
      <c r="D110" s="53">
        <v>14.79</v>
      </c>
      <c r="E110" s="53">
        <v>12.3</v>
      </c>
      <c r="F110" s="53">
        <v>15.8</v>
      </c>
      <c r="G110" s="53">
        <v>231.5</v>
      </c>
      <c r="H110" s="53">
        <v>0.18</v>
      </c>
      <c r="I110" s="53">
        <v>9</v>
      </c>
      <c r="J110" s="53">
        <v>0.45</v>
      </c>
      <c r="K110" s="53">
        <v>42</v>
      </c>
      <c r="L110" s="53">
        <v>185</v>
      </c>
      <c r="M110" s="53">
        <v>55</v>
      </c>
      <c r="N110" s="53">
        <v>0</v>
      </c>
      <c r="O110" s="60">
        <v>0</v>
      </c>
      <c r="P110" s="91"/>
    </row>
    <row r="111" spans="1:16" s="55" customFormat="1" ht="15.75" customHeight="1" x14ac:dyDescent="0.2">
      <c r="A111" s="63" t="s">
        <v>167</v>
      </c>
      <c r="B111" s="24" t="s">
        <v>43</v>
      </c>
      <c r="C111" s="25">
        <v>150</v>
      </c>
      <c r="D111" s="41">
        <v>3.69</v>
      </c>
      <c r="E111" s="41">
        <v>4.01</v>
      </c>
      <c r="F111" s="41">
        <v>33.81</v>
      </c>
      <c r="G111" s="41">
        <v>204.6</v>
      </c>
      <c r="H111" s="41">
        <v>2.6999999999999996E-2</v>
      </c>
      <c r="I111" s="41">
        <v>0</v>
      </c>
      <c r="J111" s="41">
        <v>4.0500000000000001E-2</v>
      </c>
      <c r="K111" s="41">
        <v>0.28499999999999998</v>
      </c>
      <c r="L111" s="41">
        <v>5.0999999999999996</v>
      </c>
      <c r="M111" s="41">
        <v>70.8</v>
      </c>
      <c r="N111" s="41">
        <v>22.8</v>
      </c>
      <c r="O111" s="89">
        <v>0.52500000000000002</v>
      </c>
      <c r="P111" s="91"/>
    </row>
    <row r="112" spans="1:16" s="23" customFormat="1" ht="15.75" customHeight="1" x14ac:dyDescent="0.2">
      <c r="A112" s="61" t="s">
        <v>157</v>
      </c>
      <c r="B112" s="52" t="s">
        <v>59</v>
      </c>
      <c r="C112" s="227">
        <v>60</v>
      </c>
      <c r="D112" s="53">
        <v>4.5599999999999996</v>
      </c>
      <c r="E112" s="53">
        <v>0.48</v>
      </c>
      <c r="F112" s="53">
        <v>29.52</v>
      </c>
      <c r="G112" s="53">
        <v>141</v>
      </c>
      <c r="H112" s="53">
        <v>6.6000000000000003E-2</v>
      </c>
      <c r="I112" s="53">
        <v>0</v>
      </c>
      <c r="J112" s="53">
        <v>0</v>
      </c>
      <c r="K112" s="53">
        <v>0.66</v>
      </c>
      <c r="L112" s="53">
        <v>12</v>
      </c>
      <c r="M112" s="53">
        <v>39</v>
      </c>
      <c r="N112" s="53">
        <v>8.4</v>
      </c>
      <c r="O112" s="60">
        <v>0.66</v>
      </c>
      <c r="P112" s="96"/>
    </row>
    <row r="113" spans="1:16" s="23" customFormat="1" ht="16.5" customHeight="1" x14ac:dyDescent="0.2">
      <c r="A113" s="61" t="s">
        <v>236</v>
      </c>
      <c r="B113" s="240" t="s">
        <v>244</v>
      </c>
      <c r="C113" s="227">
        <v>200</v>
      </c>
      <c r="D113" s="53">
        <v>0.1</v>
      </c>
      <c r="E113" s="53">
        <v>0</v>
      </c>
      <c r="F113" s="53">
        <v>21</v>
      </c>
      <c r="G113" s="53">
        <v>84.4</v>
      </c>
      <c r="H113" s="53">
        <v>0.02</v>
      </c>
      <c r="I113" s="53">
        <v>0.45</v>
      </c>
      <c r="J113" s="53">
        <v>0</v>
      </c>
      <c r="K113" s="53">
        <v>0</v>
      </c>
      <c r="L113" s="53">
        <v>26</v>
      </c>
      <c r="M113" s="53">
        <v>18</v>
      </c>
      <c r="N113" s="53">
        <v>6</v>
      </c>
      <c r="O113" s="32">
        <v>1.25</v>
      </c>
      <c r="P113" s="96"/>
    </row>
    <row r="114" spans="1:16" s="23" customFormat="1" ht="16.5" customHeight="1" thickBot="1" x14ac:dyDescent="0.25">
      <c r="A114" s="283" t="s">
        <v>21</v>
      </c>
      <c r="B114" s="284"/>
      <c r="C114" s="251">
        <f t="shared" ref="C114:O114" si="23">SUM(C108:C113)</f>
        <v>840</v>
      </c>
      <c r="D114" s="34">
        <f t="shared" si="23"/>
        <v>26.91</v>
      </c>
      <c r="E114" s="34">
        <f t="shared" si="23"/>
        <v>27.820000000000004</v>
      </c>
      <c r="F114" s="34">
        <f t="shared" si="23"/>
        <v>120.98</v>
      </c>
      <c r="G114" s="34">
        <f t="shared" si="23"/>
        <v>858.05</v>
      </c>
      <c r="H114" s="34">
        <f t="shared" si="23"/>
        <v>0.40579999999999999</v>
      </c>
      <c r="I114" s="34">
        <f t="shared" si="23"/>
        <v>26.111000000000001</v>
      </c>
      <c r="J114" s="34">
        <f t="shared" si="23"/>
        <v>115.4905</v>
      </c>
      <c r="K114" s="34">
        <f t="shared" si="23"/>
        <v>49.606999999999992</v>
      </c>
      <c r="L114" s="34">
        <f t="shared" si="23"/>
        <v>272.86</v>
      </c>
      <c r="M114" s="34">
        <f t="shared" si="23"/>
        <v>266.06</v>
      </c>
      <c r="N114" s="34">
        <f t="shared" si="23"/>
        <v>67.449999999999989</v>
      </c>
      <c r="O114" s="34">
        <f t="shared" si="23"/>
        <v>3.7749999999999999</v>
      </c>
      <c r="P114" s="96"/>
    </row>
    <row r="115" spans="1:16" s="55" customFormat="1" ht="15.75" customHeight="1" thickTop="1" x14ac:dyDescent="0.2">
      <c r="A115" s="269" t="s">
        <v>245</v>
      </c>
      <c r="B115" s="270"/>
      <c r="C115" s="206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57"/>
      <c r="P115" s="91"/>
    </row>
    <row r="116" spans="1:16" s="55" customFormat="1" ht="15.75" customHeight="1" x14ac:dyDescent="0.2">
      <c r="A116" s="61" t="s">
        <v>140</v>
      </c>
      <c r="B116" s="52" t="s">
        <v>58</v>
      </c>
      <c r="C116" s="227">
        <v>180</v>
      </c>
      <c r="D116" s="53">
        <v>14.83</v>
      </c>
      <c r="E116" s="53">
        <v>20.07</v>
      </c>
      <c r="F116" s="53">
        <v>43.15</v>
      </c>
      <c r="G116" s="53">
        <v>415.45</v>
      </c>
      <c r="H116" s="53">
        <v>0.11076923076923077</v>
      </c>
      <c r="I116" s="53">
        <v>0</v>
      </c>
      <c r="J116" s="53">
        <v>97.2</v>
      </c>
      <c r="K116" s="53">
        <v>0.85</v>
      </c>
      <c r="L116" s="53">
        <v>152.4</v>
      </c>
      <c r="M116" s="53">
        <v>138.87</v>
      </c>
      <c r="N116" s="53">
        <v>11.61</v>
      </c>
      <c r="O116" s="32">
        <v>0.46</v>
      </c>
      <c r="P116" s="91"/>
    </row>
    <row r="117" spans="1:16" s="55" customFormat="1" ht="15.75" customHeight="1" x14ac:dyDescent="0.2">
      <c r="A117" s="61" t="s">
        <v>56</v>
      </c>
      <c r="B117" s="52" t="s">
        <v>57</v>
      </c>
      <c r="C117" s="227">
        <v>100</v>
      </c>
      <c r="D117" s="53">
        <v>3.1</v>
      </c>
      <c r="E117" s="53">
        <v>0.2</v>
      </c>
      <c r="F117" s="53">
        <v>6.7</v>
      </c>
      <c r="G117" s="53">
        <v>40</v>
      </c>
      <c r="H117" s="53">
        <v>0.12</v>
      </c>
      <c r="I117" s="53">
        <v>10</v>
      </c>
      <c r="J117" s="53">
        <v>0.3</v>
      </c>
      <c r="K117" s="53">
        <v>0</v>
      </c>
      <c r="L117" s="53">
        <v>20</v>
      </c>
      <c r="M117" s="53">
        <v>62</v>
      </c>
      <c r="N117" s="53">
        <v>21</v>
      </c>
      <c r="O117" s="32">
        <v>0.7</v>
      </c>
      <c r="P117" s="91"/>
    </row>
    <row r="118" spans="1:16" s="23" customFormat="1" ht="15.75" customHeight="1" x14ac:dyDescent="0.2">
      <c r="A118" s="61" t="s">
        <v>157</v>
      </c>
      <c r="B118" s="52" t="s">
        <v>59</v>
      </c>
      <c r="C118" s="227">
        <v>20</v>
      </c>
      <c r="D118" s="53">
        <v>1.52</v>
      </c>
      <c r="E118" s="53">
        <v>0.16</v>
      </c>
      <c r="F118" s="53">
        <v>9.84</v>
      </c>
      <c r="G118" s="53">
        <v>47</v>
      </c>
      <c r="H118" s="53">
        <v>2.2000000000000002E-2</v>
      </c>
      <c r="I118" s="53">
        <v>0</v>
      </c>
      <c r="J118" s="53">
        <v>0</v>
      </c>
      <c r="K118" s="53">
        <v>0.22</v>
      </c>
      <c r="L118" s="53">
        <v>4</v>
      </c>
      <c r="M118" s="53">
        <v>13</v>
      </c>
      <c r="N118" s="53">
        <v>2.8</v>
      </c>
      <c r="O118" s="32">
        <v>0.22</v>
      </c>
      <c r="P118" s="96"/>
    </row>
    <row r="119" spans="1:16" ht="16.5" customHeight="1" x14ac:dyDescent="0.2">
      <c r="A119" s="61" t="s">
        <v>169</v>
      </c>
      <c r="B119" s="52" t="s">
        <v>73</v>
      </c>
      <c r="C119" s="227">
        <v>200</v>
      </c>
      <c r="D119" s="53">
        <v>0.7</v>
      </c>
      <c r="E119" s="53">
        <v>0.3</v>
      </c>
      <c r="F119" s="53">
        <v>21.22</v>
      </c>
      <c r="G119" s="53">
        <v>97</v>
      </c>
      <c r="H119" s="18">
        <v>0.01</v>
      </c>
      <c r="I119" s="18">
        <v>70</v>
      </c>
      <c r="J119" s="18">
        <v>0</v>
      </c>
      <c r="K119" s="18">
        <v>0</v>
      </c>
      <c r="L119" s="18">
        <v>12</v>
      </c>
      <c r="M119" s="18">
        <v>3</v>
      </c>
      <c r="N119" s="18">
        <v>3</v>
      </c>
      <c r="O119" s="21">
        <v>1.5</v>
      </c>
      <c r="P119" s="90"/>
    </row>
    <row r="120" spans="1:16" s="48" customFormat="1" ht="16.5" customHeight="1" thickBot="1" x14ac:dyDescent="0.25">
      <c r="A120" s="271" t="s">
        <v>246</v>
      </c>
      <c r="B120" s="272"/>
      <c r="C120" s="251">
        <f>SUM(C116:C119)</f>
        <v>500</v>
      </c>
      <c r="D120" s="34">
        <f t="shared" ref="D120:O120" si="24">SUM(D116:D119)</f>
        <v>20.149999999999999</v>
      </c>
      <c r="E120" s="34">
        <f t="shared" si="24"/>
        <v>20.73</v>
      </c>
      <c r="F120" s="34">
        <f t="shared" si="24"/>
        <v>80.91</v>
      </c>
      <c r="G120" s="34">
        <f t="shared" si="24"/>
        <v>599.45000000000005</v>
      </c>
      <c r="H120" s="34">
        <f t="shared" si="24"/>
        <v>0.26276923076923081</v>
      </c>
      <c r="I120" s="34">
        <f t="shared" si="24"/>
        <v>80</v>
      </c>
      <c r="J120" s="34">
        <f t="shared" si="24"/>
        <v>97.5</v>
      </c>
      <c r="K120" s="34">
        <f t="shared" si="24"/>
        <v>1.07</v>
      </c>
      <c r="L120" s="34">
        <f t="shared" si="24"/>
        <v>188.4</v>
      </c>
      <c r="M120" s="34">
        <f t="shared" si="24"/>
        <v>216.87</v>
      </c>
      <c r="N120" s="34">
        <f t="shared" si="24"/>
        <v>38.409999999999997</v>
      </c>
      <c r="O120" s="34">
        <f t="shared" si="24"/>
        <v>2.88</v>
      </c>
      <c r="P120" s="100"/>
    </row>
    <row r="121" spans="1:16" s="55" customFormat="1" ht="31.5" customHeight="1" thickTop="1" x14ac:dyDescent="0.2">
      <c r="A121" s="311" t="s">
        <v>249</v>
      </c>
      <c r="B121" s="312"/>
      <c r="C121" s="223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55"/>
      <c r="P121" s="91"/>
    </row>
    <row r="122" spans="1:16" ht="18.75" customHeight="1" x14ac:dyDescent="0.2">
      <c r="A122" s="63" t="s">
        <v>240</v>
      </c>
      <c r="B122" s="24" t="s">
        <v>155</v>
      </c>
      <c r="C122" s="25">
        <v>240</v>
      </c>
      <c r="D122" s="29">
        <v>6.96</v>
      </c>
      <c r="E122" s="29">
        <v>3.6</v>
      </c>
      <c r="F122" s="29">
        <v>27.36</v>
      </c>
      <c r="G122" s="29">
        <v>170.4</v>
      </c>
      <c r="H122" s="29">
        <v>7.1999999999999995E-2</v>
      </c>
      <c r="I122" s="29">
        <v>1.44</v>
      </c>
      <c r="J122" s="29">
        <v>2.4E-2</v>
      </c>
      <c r="K122" s="29">
        <v>0</v>
      </c>
      <c r="L122" s="29">
        <v>297.60000000000002</v>
      </c>
      <c r="M122" s="29">
        <v>228</v>
      </c>
      <c r="N122" s="29">
        <v>36</v>
      </c>
      <c r="O122" s="101">
        <v>0.24</v>
      </c>
      <c r="P122" s="90"/>
    </row>
    <row r="123" spans="1:16" ht="16.5" customHeight="1" x14ac:dyDescent="0.2">
      <c r="A123" s="72" t="s">
        <v>178</v>
      </c>
      <c r="B123" s="20" t="s">
        <v>106</v>
      </c>
      <c r="C123" s="214">
        <v>60</v>
      </c>
      <c r="D123" s="41">
        <v>5.68</v>
      </c>
      <c r="E123" s="41">
        <v>6.63</v>
      </c>
      <c r="F123" s="41">
        <v>38.4</v>
      </c>
      <c r="G123" s="41">
        <v>229.68</v>
      </c>
      <c r="H123" s="41">
        <v>7.0000000000000007E-2</v>
      </c>
      <c r="I123" s="41">
        <v>0.14000000000000001</v>
      </c>
      <c r="J123" s="41">
        <v>0.04</v>
      </c>
      <c r="K123" s="41">
        <v>0.61</v>
      </c>
      <c r="L123" s="41">
        <v>50.59</v>
      </c>
      <c r="M123" s="41">
        <v>91.12</v>
      </c>
      <c r="N123" s="41">
        <v>11.6</v>
      </c>
      <c r="O123" s="89">
        <v>0.56999999999999995</v>
      </c>
      <c r="P123" s="90"/>
    </row>
    <row r="124" spans="1:16" ht="17.25" customHeight="1" thickBot="1" x14ac:dyDescent="0.25">
      <c r="A124" s="271" t="s">
        <v>247</v>
      </c>
      <c r="B124" s="272"/>
      <c r="C124" s="251">
        <f>SUM(C122:C123)</f>
        <v>300</v>
      </c>
      <c r="D124" s="208">
        <f>SUM(D122:D123)</f>
        <v>12.64</v>
      </c>
      <c r="E124" s="208">
        <f t="shared" ref="E124:O124" si="25">SUM(E122:E123)</f>
        <v>10.23</v>
      </c>
      <c r="F124" s="208">
        <f t="shared" si="25"/>
        <v>65.759999999999991</v>
      </c>
      <c r="G124" s="208">
        <f t="shared" si="25"/>
        <v>400.08000000000004</v>
      </c>
      <c r="H124" s="208">
        <f t="shared" si="25"/>
        <v>0.14200000000000002</v>
      </c>
      <c r="I124" s="208">
        <f t="shared" si="25"/>
        <v>1.58</v>
      </c>
      <c r="J124" s="208">
        <f t="shared" si="25"/>
        <v>6.4000000000000001E-2</v>
      </c>
      <c r="K124" s="208">
        <f t="shared" si="25"/>
        <v>0.61</v>
      </c>
      <c r="L124" s="208">
        <f t="shared" si="25"/>
        <v>348.19000000000005</v>
      </c>
      <c r="M124" s="208">
        <f t="shared" si="25"/>
        <v>319.12</v>
      </c>
      <c r="N124" s="208">
        <f t="shared" si="25"/>
        <v>47.6</v>
      </c>
      <c r="O124" s="208">
        <f t="shared" si="25"/>
        <v>0.80999999999999994</v>
      </c>
      <c r="P124" s="90"/>
    </row>
    <row r="125" spans="1:16" ht="17.25" customHeight="1" thickTop="1" thickBot="1" x14ac:dyDescent="0.25">
      <c r="A125" s="278" t="s">
        <v>252</v>
      </c>
      <c r="B125" s="279"/>
      <c r="C125" s="280"/>
      <c r="D125" s="208">
        <f t="shared" ref="D125:O125" si="26">D106+D114+D120</f>
        <v>68.13</v>
      </c>
      <c r="E125" s="208">
        <f t="shared" si="26"/>
        <v>69.83</v>
      </c>
      <c r="F125" s="208">
        <f t="shared" si="26"/>
        <v>294</v>
      </c>
      <c r="G125" s="208">
        <f t="shared" si="26"/>
        <v>2085.2200000000003</v>
      </c>
      <c r="H125" s="208">
        <f t="shared" si="26"/>
        <v>1.0085692307692309</v>
      </c>
      <c r="I125" s="208">
        <f t="shared" si="26"/>
        <v>286.31099999999998</v>
      </c>
      <c r="J125" s="208">
        <f t="shared" si="26"/>
        <v>471.00049999999999</v>
      </c>
      <c r="K125" s="208">
        <f t="shared" si="26"/>
        <v>51.326999999999991</v>
      </c>
      <c r="L125" s="208">
        <f t="shared" si="26"/>
        <v>730.93</v>
      </c>
      <c r="M125" s="208">
        <f t="shared" si="26"/>
        <v>811.12</v>
      </c>
      <c r="N125" s="208">
        <f t="shared" si="26"/>
        <v>192.85999999999999</v>
      </c>
      <c r="O125" s="208">
        <f t="shared" si="26"/>
        <v>9.5549999999999997</v>
      </c>
      <c r="P125" s="90"/>
    </row>
    <row r="126" spans="1:16" ht="17.25" customHeight="1" thickTop="1" thickBot="1" x14ac:dyDescent="0.25">
      <c r="A126" s="278" t="s">
        <v>263</v>
      </c>
      <c r="B126" s="279"/>
      <c r="C126" s="280"/>
      <c r="D126" s="208">
        <f t="shared" ref="D126:O126" si="27">D106+D114+D124</f>
        <v>60.620000000000005</v>
      </c>
      <c r="E126" s="208">
        <f t="shared" si="27"/>
        <v>59.33</v>
      </c>
      <c r="F126" s="208">
        <f t="shared" si="27"/>
        <v>278.84999999999997</v>
      </c>
      <c r="G126" s="208">
        <f t="shared" si="27"/>
        <v>1885.85</v>
      </c>
      <c r="H126" s="208">
        <f t="shared" si="27"/>
        <v>0.88780000000000003</v>
      </c>
      <c r="I126" s="208">
        <f t="shared" si="27"/>
        <v>207.89099999999999</v>
      </c>
      <c r="J126" s="208">
        <f t="shared" si="27"/>
        <v>373.56450000000001</v>
      </c>
      <c r="K126" s="208">
        <f t="shared" si="27"/>
        <v>50.86699999999999</v>
      </c>
      <c r="L126" s="208">
        <f t="shared" si="27"/>
        <v>890.72</v>
      </c>
      <c r="M126" s="208">
        <f t="shared" si="27"/>
        <v>913.37</v>
      </c>
      <c r="N126" s="208">
        <f t="shared" si="27"/>
        <v>202.04999999999998</v>
      </c>
      <c r="O126" s="208">
        <f t="shared" si="27"/>
        <v>7.4850000000000003</v>
      </c>
      <c r="P126" s="90"/>
    </row>
    <row r="127" spans="1:16" ht="21" customHeight="1" thickTop="1" thickBot="1" x14ac:dyDescent="0.25">
      <c r="A127" s="285" t="s">
        <v>39</v>
      </c>
      <c r="B127" s="286"/>
      <c r="C127" s="209"/>
      <c r="D127" s="210">
        <f t="shared" ref="D127:O127" si="28">D106+D114+D120+D124</f>
        <v>80.77</v>
      </c>
      <c r="E127" s="210">
        <f t="shared" si="28"/>
        <v>80.06</v>
      </c>
      <c r="F127" s="210">
        <f t="shared" si="28"/>
        <v>359.76</v>
      </c>
      <c r="G127" s="210">
        <f t="shared" si="28"/>
        <v>2485.3000000000002</v>
      </c>
      <c r="H127" s="210">
        <f t="shared" si="28"/>
        <v>1.1505692307692308</v>
      </c>
      <c r="I127" s="210">
        <f t="shared" si="28"/>
        <v>287.89099999999996</v>
      </c>
      <c r="J127" s="210">
        <f t="shared" si="28"/>
        <v>471.06450000000001</v>
      </c>
      <c r="K127" s="210">
        <f t="shared" si="28"/>
        <v>51.936999999999991</v>
      </c>
      <c r="L127" s="210">
        <f t="shared" si="28"/>
        <v>1079.1199999999999</v>
      </c>
      <c r="M127" s="210">
        <f t="shared" si="28"/>
        <v>1130.24</v>
      </c>
      <c r="N127" s="210">
        <f t="shared" si="28"/>
        <v>240.45999999999998</v>
      </c>
      <c r="O127" s="210">
        <f t="shared" si="28"/>
        <v>10.365</v>
      </c>
      <c r="P127" s="90"/>
    </row>
    <row r="128" spans="1:16" ht="15.75" customHeight="1" x14ac:dyDescent="0.2"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16" t="s">
        <v>222</v>
      </c>
    </row>
    <row r="129" spans="1:16" ht="13.5" customHeight="1" x14ac:dyDescent="0.25">
      <c r="A129" s="202" t="s">
        <v>25</v>
      </c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</row>
    <row r="130" spans="1:16" ht="16.5" customHeight="1" thickBot="1" x14ac:dyDescent="0.25">
      <c r="A130" s="200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</row>
    <row r="131" spans="1:16" ht="16.5" customHeight="1" x14ac:dyDescent="0.2">
      <c r="A131" s="289" t="s">
        <v>2</v>
      </c>
      <c r="B131" s="291" t="s">
        <v>35</v>
      </c>
      <c r="C131" s="291" t="s">
        <v>3</v>
      </c>
      <c r="D131" s="281" t="s">
        <v>4</v>
      </c>
      <c r="E131" s="281"/>
      <c r="F131" s="281"/>
      <c r="G131" s="295" t="s">
        <v>5</v>
      </c>
      <c r="H131" s="281" t="s">
        <v>6</v>
      </c>
      <c r="I131" s="281"/>
      <c r="J131" s="281"/>
      <c r="K131" s="281"/>
      <c r="L131" s="281" t="s">
        <v>7</v>
      </c>
      <c r="M131" s="281"/>
      <c r="N131" s="281"/>
      <c r="O131" s="282"/>
      <c r="P131" s="287" t="s">
        <v>304</v>
      </c>
    </row>
    <row r="132" spans="1:16" ht="16.5" customHeight="1" thickBot="1" x14ac:dyDescent="0.25">
      <c r="A132" s="290"/>
      <c r="B132" s="292"/>
      <c r="C132" s="292"/>
      <c r="D132" s="203" t="s">
        <v>8</v>
      </c>
      <c r="E132" s="203" t="s">
        <v>9</v>
      </c>
      <c r="F132" s="203" t="s">
        <v>10</v>
      </c>
      <c r="G132" s="296"/>
      <c r="H132" s="203" t="s">
        <v>11</v>
      </c>
      <c r="I132" s="203" t="s">
        <v>12</v>
      </c>
      <c r="J132" s="203" t="s">
        <v>13</v>
      </c>
      <c r="K132" s="203" t="s">
        <v>14</v>
      </c>
      <c r="L132" s="203" t="s">
        <v>15</v>
      </c>
      <c r="M132" s="203" t="s">
        <v>16</v>
      </c>
      <c r="N132" s="203" t="s">
        <v>37</v>
      </c>
      <c r="O132" s="253" t="s">
        <v>17</v>
      </c>
      <c r="P132" s="288"/>
    </row>
    <row r="133" spans="1:16" s="57" customFormat="1" ht="16.5" thickTop="1" x14ac:dyDescent="0.2">
      <c r="A133" s="273" t="s">
        <v>18</v>
      </c>
      <c r="B133" s="274"/>
      <c r="C133" s="28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58"/>
      <c r="P133" s="102"/>
    </row>
    <row r="134" spans="1:16" s="23" customFormat="1" ht="15.75" customHeight="1" x14ac:dyDescent="0.2">
      <c r="A134" s="83" t="s">
        <v>193</v>
      </c>
      <c r="B134" s="181" t="s">
        <v>66</v>
      </c>
      <c r="C134" s="182" t="s">
        <v>96</v>
      </c>
      <c r="D134" s="183">
        <v>18.690000000000001</v>
      </c>
      <c r="E134" s="183">
        <v>19.46</v>
      </c>
      <c r="F134" s="183">
        <v>62.23</v>
      </c>
      <c r="G134" s="183">
        <v>484.39</v>
      </c>
      <c r="H134" s="183">
        <v>0.2</v>
      </c>
      <c r="I134" s="183">
        <v>0.01</v>
      </c>
      <c r="J134" s="183">
        <v>173</v>
      </c>
      <c r="K134" s="183">
        <v>0.54</v>
      </c>
      <c r="L134" s="183">
        <v>254.22</v>
      </c>
      <c r="M134" s="183">
        <v>308.95999999999998</v>
      </c>
      <c r="N134" s="183">
        <v>76.085999999999999</v>
      </c>
      <c r="O134" s="87">
        <v>0.2</v>
      </c>
      <c r="P134" s="96"/>
    </row>
    <row r="135" spans="1:16" s="55" customFormat="1" ht="15.75" customHeight="1" x14ac:dyDescent="0.2">
      <c r="A135" s="61" t="s">
        <v>161</v>
      </c>
      <c r="B135" s="52" t="s">
        <v>54</v>
      </c>
      <c r="C135" s="227">
        <v>100</v>
      </c>
      <c r="D135" s="53">
        <v>0.4</v>
      </c>
      <c r="E135" s="53">
        <v>0.3</v>
      </c>
      <c r="F135" s="53">
        <v>10.3</v>
      </c>
      <c r="G135" s="53">
        <v>47</v>
      </c>
      <c r="H135" s="53">
        <v>0.02</v>
      </c>
      <c r="I135" s="53">
        <v>5</v>
      </c>
      <c r="J135" s="53">
        <v>0</v>
      </c>
      <c r="K135" s="53">
        <v>0.4</v>
      </c>
      <c r="L135" s="53">
        <v>19</v>
      </c>
      <c r="M135" s="53">
        <v>12</v>
      </c>
      <c r="N135" s="53">
        <v>16</v>
      </c>
      <c r="O135" s="32">
        <v>2.2999999999999998</v>
      </c>
      <c r="P135" s="91"/>
    </row>
    <row r="136" spans="1:16" s="55" customFormat="1" ht="15.75" customHeight="1" x14ac:dyDescent="0.2">
      <c r="A136" s="61" t="s">
        <v>162</v>
      </c>
      <c r="B136" s="52" t="s">
        <v>67</v>
      </c>
      <c r="C136" s="227">
        <v>200</v>
      </c>
      <c r="D136" s="53">
        <v>0.1</v>
      </c>
      <c r="E136" s="53">
        <v>0</v>
      </c>
      <c r="F136" s="53">
        <v>15.2</v>
      </c>
      <c r="G136" s="53">
        <v>61</v>
      </c>
      <c r="H136" s="53">
        <v>0</v>
      </c>
      <c r="I136" s="53">
        <v>2.8</v>
      </c>
      <c r="J136" s="53">
        <v>0</v>
      </c>
      <c r="K136" s="53">
        <v>0</v>
      </c>
      <c r="L136" s="53">
        <v>14.2</v>
      </c>
      <c r="M136" s="53">
        <v>4</v>
      </c>
      <c r="N136" s="53">
        <v>2</v>
      </c>
      <c r="O136" s="32">
        <v>0.4</v>
      </c>
      <c r="P136" s="91"/>
    </row>
    <row r="137" spans="1:16" s="55" customFormat="1" ht="18.75" customHeight="1" thickBot="1" x14ac:dyDescent="0.25">
      <c r="A137" s="283" t="s">
        <v>19</v>
      </c>
      <c r="B137" s="284"/>
      <c r="C137" s="251">
        <f>C136+C135+200</f>
        <v>500</v>
      </c>
      <c r="D137" s="34">
        <f>SUM(D134:D136)</f>
        <v>19.190000000000001</v>
      </c>
      <c r="E137" s="34">
        <f t="shared" ref="E137:O137" si="29">SUM(E134:E136)</f>
        <v>19.760000000000002</v>
      </c>
      <c r="F137" s="34">
        <f t="shared" si="29"/>
        <v>87.73</v>
      </c>
      <c r="G137" s="34">
        <f t="shared" si="29"/>
        <v>592.39</v>
      </c>
      <c r="H137" s="34">
        <f t="shared" si="29"/>
        <v>0.22</v>
      </c>
      <c r="I137" s="34">
        <f t="shared" si="29"/>
        <v>7.81</v>
      </c>
      <c r="J137" s="34">
        <f t="shared" si="29"/>
        <v>173</v>
      </c>
      <c r="K137" s="34">
        <f t="shared" si="29"/>
        <v>0.94000000000000006</v>
      </c>
      <c r="L137" s="34">
        <f t="shared" si="29"/>
        <v>287.42</v>
      </c>
      <c r="M137" s="34">
        <f t="shared" si="29"/>
        <v>324.95999999999998</v>
      </c>
      <c r="N137" s="34">
        <f t="shared" si="29"/>
        <v>94.085999999999999</v>
      </c>
      <c r="O137" s="34">
        <f t="shared" si="29"/>
        <v>2.9</v>
      </c>
      <c r="P137" s="91"/>
    </row>
    <row r="138" spans="1:16" s="55" customFormat="1" ht="16.5" thickTop="1" x14ac:dyDescent="0.2">
      <c r="A138" s="273" t="s">
        <v>20</v>
      </c>
      <c r="B138" s="274"/>
      <c r="C138" s="223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55"/>
      <c r="P138" s="91"/>
    </row>
    <row r="139" spans="1:16" s="55" customFormat="1" ht="15.75" customHeight="1" x14ac:dyDescent="0.2">
      <c r="A139" s="61" t="s">
        <v>272</v>
      </c>
      <c r="B139" s="52" t="s">
        <v>113</v>
      </c>
      <c r="C139" s="227">
        <v>60</v>
      </c>
      <c r="D139" s="53">
        <v>0.96</v>
      </c>
      <c r="E139" s="53">
        <v>6.6</v>
      </c>
      <c r="F139" s="53">
        <v>5.76</v>
      </c>
      <c r="G139" s="53">
        <v>81.599999999999994</v>
      </c>
      <c r="H139" s="53">
        <v>0.02</v>
      </c>
      <c r="I139" s="53">
        <v>16.68</v>
      </c>
      <c r="J139" s="53">
        <v>0</v>
      </c>
      <c r="K139" s="53">
        <v>2.7</v>
      </c>
      <c r="L139" s="53">
        <v>26.4</v>
      </c>
      <c r="M139" s="53">
        <v>19.2</v>
      </c>
      <c r="N139" s="53">
        <v>11.56</v>
      </c>
      <c r="O139" s="32">
        <v>0.36</v>
      </c>
      <c r="P139" s="91"/>
    </row>
    <row r="140" spans="1:16" ht="16.5" customHeight="1" x14ac:dyDescent="0.2">
      <c r="A140" s="61" t="s">
        <v>188</v>
      </c>
      <c r="B140" s="52" t="s">
        <v>90</v>
      </c>
      <c r="C140" s="227">
        <v>230</v>
      </c>
      <c r="D140" s="53">
        <v>2.67</v>
      </c>
      <c r="E140" s="53">
        <v>4.8099999999999996</v>
      </c>
      <c r="F140" s="53">
        <v>9.43</v>
      </c>
      <c r="G140" s="53">
        <v>89.24</v>
      </c>
      <c r="H140" s="53">
        <v>5.9799999999999999E-2</v>
      </c>
      <c r="I140" s="53">
        <v>8.4410000000000007</v>
      </c>
      <c r="J140" s="53">
        <v>85</v>
      </c>
      <c r="K140" s="53">
        <v>0.23</v>
      </c>
      <c r="L140" s="53">
        <v>89.83</v>
      </c>
      <c r="M140" s="53">
        <v>85.39</v>
      </c>
      <c r="N140" s="53">
        <v>18.399999999999999</v>
      </c>
      <c r="O140" s="32">
        <v>0.09</v>
      </c>
      <c r="P140" s="91"/>
    </row>
    <row r="141" spans="1:16" s="23" customFormat="1" ht="16.5" customHeight="1" x14ac:dyDescent="0.2">
      <c r="A141" s="61" t="s">
        <v>287</v>
      </c>
      <c r="B141" s="52" t="s">
        <v>296</v>
      </c>
      <c r="C141" s="227">
        <v>100</v>
      </c>
      <c r="D141" s="53">
        <v>9.59</v>
      </c>
      <c r="E141" s="53">
        <v>10.37</v>
      </c>
      <c r="F141" s="53">
        <v>9.27</v>
      </c>
      <c r="G141" s="53">
        <v>147</v>
      </c>
      <c r="H141" s="53">
        <v>0.18</v>
      </c>
      <c r="I141" s="53">
        <v>1.1100000000000001</v>
      </c>
      <c r="J141" s="53">
        <v>0.01</v>
      </c>
      <c r="K141" s="53">
        <v>0.41</v>
      </c>
      <c r="L141" s="53">
        <v>13.76</v>
      </c>
      <c r="M141" s="53">
        <v>105.11</v>
      </c>
      <c r="N141" s="53">
        <v>18.04</v>
      </c>
      <c r="O141" s="60">
        <v>1.48</v>
      </c>
      <c r="P141" s="91"/>
    </row>
    <row r="142" spans="1:16" s="55" customFormat="1" ht="15.75" customHeight="1" x14ac:dyDescent="0.2">
      <c r="A142" s="61" t="s">
        <v>192</v>
      </c>
      <c r="B142" s="127" t="s">
        <v>55</v>
      </c>
      <c r="C142" s="227">
        <v>150</v>
      </c>
      <c r="D142" s="53">
        <v>6.58</v>
      </c>
      <c r="E142" s="53">
        <v>5.0199999999999996</v>
      </c>
      <c r="F142" s="53">
        <v>34.450000000000003</v>
      </c>
      <c r="G142" s="53">
        <v>217.64</v>
      </c>
      <c r="H142" s="53">
        <v>5.7000000000000002E-2</v>
      </c>
      <c r="I142" s="53">
        <v>0</v>
      </c>
      <c r="J142" s="53">
        <v>175</v>
      </c>
      <c r="K142" s="53">
        <v>0.79500000000000004</v>
      </c>
      <c r="L142" s="53">
        <v>70.28</v>
      </c>
      <c r="M142" s="53">
        <v>177.95</v>
      </c>
      <c r="N142" s="53">
        <v>8.1</v>
      </c>
      <c r="O142" s="32">
        <v>0.08</v>
      </c>
      <c r="P142" s="91"/>
    </row>
    <row r="143" spans="1:16" s="55" customFormat="1" ht="15.75" customHeight="1" x14ac:dyDescent="0.2">
      <c r="A143" s="61" t="s">
        <v>157</v>
      </c>
      <c r="B143" s="52" t="s">
        <v>59</v>
      </c>
      <c r="C143" s="227">
        <v>70</v>
      </c>
      <c r="D143" s="53">
        <v>5.32</v>
      </c>
      <c r="E143" s="53">
        <v>0.56000000000000005</v>
      </c>
      <c r="F143" s="53">
        <v>29.19</v>
      </c>
      <c r="G143" s="53">
        <v>164.5</v>
      </c>
      <c r="H143" s="53">
        <v>7.6999999999999999E-2</v>
      </c>
      <c r="I143" s="53">
        <v>0</v>
      </c>
      <c r="J143" s="53">
        <v>0</v>
      </c>
      <c r="K143" s="53">
        <v>0.77</v>
      </c>
      <c r="L143" s="53">
        <v>14</v>
      </c>
      <c r="M143" s="53">
        <v>45.5</v>
      </c>
      <c r="N143" s="53">
        <v>9.8000000000000007</v>
      </c>
      <c r="O143" s="32">
        <v>0.77</v>
      </c>
      <c r="P143" s="90"/>
    </row>
    <row r="144" spans="1:16" ht="15.75" customHeight="1" x14ac:dyDescent="0.2">
      <c r="A144" s="61" t="s">
        <v>161</v>
      </c>
      <c r="B144" s="52" t="s">
        <v>60</v>
      </c>
      <c r="C144" s="227">
        <v>100</v>
      </c>
      <c r="D144" s="53">
        <v>1.5</v>
      </c>
      <c r="E144" s="53">
        <v>0.5</v>
      </c>
      <c r="F144" s="53">
        <v>21</v>
      </c>
      <c r="G144" s="53">
        <v>96</v>
      </c>
      <c r="H144" s="53">
        <v>0.04</v>
      </c>
      <c r="I144" s="53">
        <v>10</v>
      </c>
      <c r="J144" s="53">
        <v>0</v>
      </c>
      <c r="K144" s="53">
        <v>0.4</v>
      </c>
      <c r="L144" s="53">
        <v>8</v>
      </c>
      <c r="M144" s="53">
        <v>28</v>
      </c>
      <c r="N144" s="53">
        <v>42</v>
      </c>
      <c r="O144" s="32">
        <v>0.6</v>
      </c>
      <c r="P144" s="90"/>
    </row>
    <row r="145" spans="1:17" s="55" customFormat="1" ht="15.75" x14ac:dyDescent="0.2">
      <c r="A145" s="61" t="s">
        <v>164</v>
      </c>
      <c r="B145" s="52" t="s">
        <v>88</v>
      </c>
      <c r="C145" s="227">
        <v>200</v>
      </c>
      <c r="D145" s="53">
        <v>0.3</v>
      </c>
      <c r="E145" s="53">
        <v>0</v>
      </c>
      <c r="F145" s="53">
        <v>20.100000000000001</v>
      </c>
      <c r="G145" s="53">
        <v>81</v>
      </c>
      <c r="H145" s="53">
        <v>0</v>
      </c>
      <c r="I145" s="53">
        <v>0.8</v>
      </c>
      <c r="J145" s="53">
        <v>0</v>
      </c>
      <c r="K145" s="53">
        <v>0</v>
      </c>
      <c r="L145" s="53">
        <v>10</v>
      </c>
      <c r="M145" s="53">
        <v>6</v>
      </c>
      <c r="N145" s="53">
        <v>3</v>
      </c>
      <c r="O145" s="32">
        <v>0.6</v>
      </c>
      <c r="P145" s="96"/>
    </row>
    <row r="146" spans="1:17" s="55" customFormat="1" ht="15.75" customHeight="1" thickBot="1" x14ac:dyDescent="0.25">
      <c r="A146" s="283" t="s">
        <v>21</v>
      </c>
      <c r="B146" s="284"/>
      <c r="C146" s="251">
        <f t="shared" ref="C146:O146" si="30">SUM(C139:C145)</f>
        <v>910</v>
      </c>
      <c r="D146" s="34">
        <f t="shared" si="30"/>
        <v>26.919999999999998</v>
      </c>
      <c r="E146" s="34">
        <f t="shared" si="30"/>
        <v>27.86</v>
      </c>
      <c r="F146" s="34">
        <f t="shared" si="30"/>
        <v>129.20000000000002</v>
      </c>
      <c r="G146" s="34">
        <f t="shared" si="30"/>
        <v>876.98</v>
      </c>
      <c r="H146" s="34">
        <f t="shared" si="30"/>
        <v>0.43379999999999996</v>
      </c>
      <c r="I146" s="34">
        <f t="shared" si="30"/>
        <v>37.030999999999999</v>
      </c>
      <c r="J146" s="34">
        <f t="shared" si="30"/>
        <v>260.01</v>
      </c>
      <c r="K146" s="34">
        <f t="shared" si="30"/>
        <v>5.3050000000000015</v>
      </c>
      <c r="L146" s="34">
        <f t="shared" si="30"/>
        <v>232.26999999999998</v>
      </c>
      <c r="M146" s="34">
        <f t="shared" si="30"/>
        <v>467.15</v>
      </c>
      <c r="N146" s="34">
        <f t="shared" si="30"/>
        <v>110.9</v>
      </c>
      <c r="O146" s="34">
        <f t="shared" si="30"/>
        <v>3.98</v>
      </c>
      <c r="P146" s="91"/>
    </row>
    <row r="147" spans="1:17" ht="15.75" customHeight="1" thickTop="1" x14ac:dyDescent="0.2">
      <c r="A147" s="269" t="s">
        <v>245</v>
      </c>
      <c r="B147" s="270"/>
      <c r="C147" s="206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57"/>
      <c r="P147" s="91"/>
    </row>
    <row r="148" spans="1:17" s="55" customFormat="1" ht="15.75" customHeight="1" x14ac:dyDescent="0.2">
      <c r="A148" s="61" t="s">
        <v>145</v>
      </c>
      <c r="B148" s="52" t="s">
        <v>146</v>
      </c>
      <c r="C148" s="227">
        <v>100</v>
      </c>
      <c r="D148" s="53">
        <v>10.96</v>
      </c>
      <c r="E148" s="53">
        <v>16.87</v>
      </c>
      <c r="F148" s="53">
        <v>13.37</v>
      </c>
      <c r="G148" s="53">
        <v>202.62</v>
      </c>
      <c r="H148" s="53">
        <v>0.25</v>
      </c>
      <c r="I148" s="53">
        <v>7.2</v>
      </c>
      <c r="J148" s="53">
        <v>175</v>
      </c>
      <c r="K148" s="53">
        <v>0</v>
      </c>
      <c r="L148" s="53">
        <v>22</v>
      </c>
      <c r="M148" s="53">
        <v>0</v>
      </c>
      <c r="N148" s="53">
        <v>0</v>
      </c>
      <c r="O148" s="60">
        <v>5.2</v>
      </c>
      <c r="P148" s="91"/>
    </row>
    <row r="149" spans="1:17" s="23" customFormat="1" ht="16.5" customHeight="1" x14ac:dyDescent="0.2">
      <c r="A149" s="39" t="s">
        <v>310</v>
      </c>
      <c r="B149" s="52" t="s">
        <v>283</v>
      </c>
      <c r="C149" s="227">
        <v>150</v>
      </c>
      <c r="D149" s="53">
        <v>5.64</v>
      </c>
      <c r="E149" s="53">
        <v>2.09</v>
      </c>
      <c r="F149" s="53">
        <v>26.04</v>
      </c>
      <c r="G149" s="53">
        <v>144.9</v>
      </c>
      <c r="H149" s="53">
        <v>5.7000000000000002E-2</v>
      </c>
      <c r="I149" s="53">
        <v>1.4999999999999999E-2</v>
      </c>
      <c r="J149" s="53">
        <v>150</v>
      </c>
      <c r="K149" s="53">
        <v>0.79500000000000004</v>
      </c>
      <c r="L149" s="53">
        <v>5.7</v>
      </c>
      <c r="M149" s="53">
        <v>52.66</v>
      </c>
      <c r="N149" s="53">
        <v>8.1</v>
      </c>
      <c r="O149" s="53">
        <v>0.4</v>
      </c>
      <c r="P149" s="91"/>
      <c r="Q149" s="23" t="s">
        <v>42</v>
      </c>
    </row>
    <row r="150" spans="1:17" s="55" customFormat="1" ht="16.5" customHeight="1" x14ac:dyDescent="0.2">
      <c r="A150" s="61" t="s">
        <v>160</v>
      </c>
      <c r="B150" s="52" t="s">
        <v>44</v>
      </c>
      <c r="C150" s="227">
        <v>50</v>
      </c>
      <c r="D150" s="53">
        <v>3.3</v>
      </c>
      <c r="E150" s="53">
        <v>0.6</v>
      </c>
      <c r="F150" s="53">
        <v>16.7</v>
      </c>
      <c r="G150" s="53">
        <v>87</v>
      </c>
      <c r="H150" s="53">
        <v>0.09</v>
      </c>
      <c r="I150" s="53">
        <v>0</v>
      </c>
      <c r="J150" s="53">
        <v>0</v>
      </c>
      <c r="K150" s="53">
        <v>0.7</v>
      </c>
      <c r="L150" s="53">
        <v>17.5</v>
      </c>
      <c r="M150" s="53">
        <v>79</v>
      </c>
      <c r="N150" s="53">
        <v>23.5</v>
      </c>
      <c r="O150" s="60">
        <v>1.95</v>
      </c>
      <c r="P150" s="91"/>
    </row>
    <row r="151" spans="1:17" s="55" customFormat="1" ht="15.75" customHeight="1" x14ac:dyDescent="0.2">
      <c r="A151" s="65" t="s">
        <v>170</v>
      </c>
      <c r="B151" s="20" t="s">
        <v>91</v>
      </c>
      <c r="C151" s="227">
        <v>200</v>
      </c>
      <c r="D151" s="53">
        <v>0.3</v>
      </c>
      <c r="E151" s="53">
        <v>0</v>
      </c>
      <c r="F151" s="53">
        <v>31.1</v>
      </c>
      <c r="G151" s="53">
        <v>126</v>
      </c>
      <c r="H151" s="53">
        <v>0</v>
      </c>
      <c r="I151" s="53">
        <v>0.1</v>
      </c>
      <c r="J151" s="53">
        <v>0</v>
      </c>
      <c r="K151" s="53">
        <v>0</v>
      </c>
      <c r="L151" s="53">
        <v>14</v>
      </c>
      <c r="M151" s="53">
        <v>12</v>
      </c>
      <c r="N151" s="53">
        <v>3</v>
      </c>
      <c r="O151" s="32">
        <v>0.7</v>
      </c>
      <c r="P151" s="90"/>
    </row>
    <row r="152" spans="1:17" s="55" customFormat="1" ht="15.75" customHeight="1" thickBot="1" x14ac:dyDescent="0.25">
      <c r="A152" s="271" t="s">
        <v>246</v>
      </c>
      <c r="B152" s="272"/>
      <c r="C152" s="251">
        <f>SUM(C148:C151)</f>
        <v>500</v>
      </c>
      <c r="D152" s="34">
        <f t="shared" ref="D152:O152" si="31">SUM(D148:D151)</f>
        <v>20.200000000000003</v>
      </c>
      <c r="E152" s="34">
        <f t="shared" si="31"/>
        <v>19.560000000000002</v>
      </c>
      <c r="F152" s="34">
        <f t="shared" si="31"/>
        <v>87.210000000000008</v>
      </c>
      <c r="G152" s="34">
        <f t="shared" si="31"/>
        <v>560.52</v>
      </c>
      <c r="H152" s="34">
        <f t="shared" si="31"/>
        <v>0.39700000000000002</v>
      </c>
      <c r="I152" s="34">
        <f t="shared" si="31"/>
        <v>7.3149999999999995</v>
      </c>
      <c r="J152" s="34">
        <f t="shared" si="31"/>
        <v>325</v>
      </c>
      <c r="K152" s="34">
        <f t="shared" si="31"/>
        <v>1.4950000000000001</v>
      </c>
      <c r="L152" s="34">
        <f t="shared" si="31"/>
        <v>59.2</v>
      </c>
      <c r="M152" s="34">
        <f t="shared" si="31"/>
        <v>143.66</v>
      </c>
      <c r="N152" s="34">
        <f t="shared" si="31"/>
        <v>34.6</v>
      </c>
      <c r="O152" s="34">
        <f t="shared" si="31"/>
        <v>8.25</v>
      </c>
      <c r="P152" s="95"/>
    </row>
    <row r="153" spans="1:17" s="55" customFormat="1" ht="15.75" customHeight="1" thickTop="1" x14ac:dyDescent="0.2">
      <c r="A153" s="273" t="s">
        <v>249</v>
      </c>
      <c r="B153" s="274"/>
      <c r="C153" s="223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55"/>
      <c r="P153" s="91"/>
    </row>
    <row r="154" spans="1:17" s="55" customFormat="1" ht="15.75" customHeight="1" x14ac:dyDescent="0.2">
      <c r="A154" s="65" t="s">
        <v>172</v>
      </c>
      <c r="B154" s="20" t="s">
        <v>102</v>
      </c>
      <c r="C154" s="227">
        <v>250</v>
      </c>
      <c r="D154" s="18">
        <v>7.25</v>
      </c>
      <c r="E154" s="18">
        <v>6.25</v>
      </c>
      <c r="F154" s="18">
        <v>10</v>
      </c>
      <c r="G154" s="18">
        <v>125</v>
      </c>
      <c r="H154" s="18">
        <v>0.1</v>
      </c>
      <c r="I154" s="18">
        <v>14.25</v>
      </c>
      <c r="J154" s="18">
        <v>0.05</v>
      </c>
      <c r="K154" s="18">
        <v>0</v>
      </c>
      <c r="L154" s="18">
        <v>300</v>
      </c>
      <c r="M154" s="18">
        <v>225</v>
      </c>
      <c r="N154" s="18">
        <v>35</v>
      </c>
      <c r="O154" s="86">
        <v>0.25</v>
      </c>
      <c r="P154" s="90"/>
    </row>
    <row r="155" spans="1:17" ht="19.5" customHeight="1" x14ac:dyDescent="0.2">
      <c r="A155" s="63" t="s">
        <v>181</v>
      </c>
      <c r="B155" s="73" t="s">
        <v>291</v>
      </c>
      <c r="C155" s="234">
        <v>50</v>
      </c>
      <c r="D155" s="41">
        <v>7.45</v>
      </c>
      <c r="E155" s="41">
        <v>8.1999999999999993</v>
      </c>
      <c r="F155" s="41">
        <v>28.8</v>
      </c>
      <c r="G155" s="41">
        <v>218</v>
      </c>
      <c r="H155" s="41">
        <v>7.0000000000000007E-2</v>
      </c>
      <c r="I155" s="41">
        <v>2.37</v>
      </c>
      <c r="J155" s="41">
        <v>0.06</v>
      </c>
      <c r="K155" s="41">
        <v>1.22</v>
      </c>
      <c r="L155" s="41">
        <v>22.61</v>
      </c>
      <c r="M155" s="41">
        <v>68.86</v>
      </c>
      <c r="N155" s="41">
        <v>21.58</v>
      </c>
      <c r="O155" s="89">
        <v>0.86</v>
      </c>
      <c r="P155" s="90"/>
    </row>
    <row r="156" spans="1:17" s="148" customFormat="1" ht="16.5" customHeight="1" thickBot="1" x14ac:dyDescent="0.25">
      <c r="A156" s="271" t="s">
        <v>247</v>
      </c>
      <c r="B156" s="272"/>
      <c r="C156" s="251">
        <f>SUM(C154:C155)</f>
        <v>300</v>
      </c>
      <c r="D156" s="208">
        <f t="shared" ref="D156:O156" si="32">SUM(D154:D155)</f>
        <v>14.7</v>
      </c>
      <c r="E156" s="208">
        <f t="shared" si="32"/>
        <v>14.45</v>
      </c>
      <c r="F156" s="208">
        <f t="shared" si="32"/>
        <v>38.799999999999997</v>
      </c>
      <c r="G156" s="208">
        <f t="shared" si="32"/>
        <v>343</v>
      </c>
      <c r="H156" s="208">
        <f t="shared" si="32"/>
        <v>0.17</v>
      </c>
      <c r="I156" s="208">
        <f t="shared" si="32"/>
        <v>16.62</v>
      </c>
      <c r="J156" s="208">
        <f t="shared" si="32"/>
        <v>0.11</v>
      </c>
      <c r="K156" s="208">
        <f t="shared" si="32"/>
        <v>1.22</v>
      </c>
      <c r="L156" s="208">
        <f t="shared" si="32"/>
        <v>322.61</v>
      </c>
      <c r="M156" s="208">
        <f t="shared" si="32"/>
        <v>293.86</v>
      </c>
      <c r="N156" s="208">
        <f t="shared" si="32"/>
        <v>56.58</v>
      </c>
      <c r="O156" s="208">
        <f t="shared" si="32"/>
        <v>1.1099999999999999</v>
      </c>
      <c r="P156" s="90"/>
    </row>
    <row r="157" spans="1:17" s="55" customFormat="1" ht="15.75" customHeight="1" thickTop="1" thickBot="1" x14ac:dyDescent="0.25">
      <c r="A157" s="278" t="s">
        <v>253</v>
      </c>
      <c r="B157" s="279"/>
      <c r="C157" s="280"/>
      <c r="D157" s="208">
        <f t="shared" ref="D157:O157" si="33">D137+D146+D152</f>
        <v>66.31</v>
      </c>
      <c r="E157" s="208">
        <f t="shared" si="33"/>
        <v>67.180000000000007</v>
      </c>
      <c r="F157" s="208">
        <f t="shared" si="33"/>
        <v>304.14</v>
      </c>
      <c r="G157" s="208">
        <f t="shared" si="33"/>
        <v>2029.8899999999999</v>
      </c>
      <c r="H157" s="208">
        <f t="shared" si="33"/>
        <v>1.0508</v>
      </c>
      <c r="I157" s="208">
        <f t="shared" si="33"/>
        <v>52.155999999999999</v>
      </c>
      <c r="J157" s="208">
        <f t="shared" si="33"/>
        <v>758.01</v>
      </c>
      <c r="K157" s="208">
        <f t="shared" si="33"/>
        <v>7.740000000000002</v>
      </c>
      <c r="L157" s="208">
        <f t="shared" si="33"/>
        <v>578.8900000000001</v>
      </c>
      <c r="M157" s="208">
        <f t="shared" si="33"/>
        <v>935.76999999999987</v>
      </c>
      <c r="N157" s="208">
        <f t="shared" si="33"/>
        <v>239.58599999999998</v>
      </c>
      <c r="O157" s="208">
        <f t="shared" si="33"/>
        <v>15.129999999999999</v>
      </c>
      <c r="P157" s="90"/>
    </row>
    <row r="158" spans="1:17" ht="17.25" thickTop="1" thickBot="1" x14ac:dyDescent="0.25">
      <c r="A158" s="278" t="s">
        <v>264</v>
      </c>
      <c r="B158" s="279"/>
      <c r="C158" s="280"/>
      <c r="D158" s="208">
        <f t="shared" ref="D158:O158" si="34">D137+D146+D156</f>
        <v>60.81</v>
      </c>
      <c r="E158" s="208">
        <f t="shared" si="34"/>
        <v>62.070000000000007</v>
      </c>
      <c r="F158" s="208">
        <f t="shared" si="34"/>
        <v>255.73000000000002</v>
      </c>
      <c r="G158" s="208">
        <f t="shared" si="34"/>
        <v>1812.37</v>
      </c>
      <c r="H158" s="208">
        <f t="shared" si="34"/>
        <v>0.82379999999999998</v>
      </c>
      <c r="I158" s="208">
        <f t="shared" si="34"/>
        <v>61.460999999999999</v>
      </c>
      <c r="J158" s="208">
        <f t="shared" si="34"/>
        <v>433.12</v>
      </c>
      <c r="K158" s="208">
        <f t="shared" si="34"/>
        <v>7.4650000000000016</v>
      </c>
      <c r="L158" s="208">
        <f t="shared" si="34"/>
        <v>842.30000000000007</v>
      </c>
      <c r="M158" s="208">
        <f t="shared" si="34"/>
        <v>1085.9699999999998</v>
      </c>
      <c r="N158" s="208">
        <f t="shared" si="34"/>
        <v>261.56599999999997</v>
      </c>
      <c r="O158" s="208">
        <f t="shared" si="34"/>
        <v>7.99</v>
      </c>
      <c r="P158" s="90"/>
    </row>
    <row r="159" spans="1:17" ht="16.5" customHeight="1" thickTop="1" thickBot="1" x14ac:dyDescent="0.25">
      <c r="A159" s="285" t="s">
        <v>26</v>
      </c>
      <c r="B159" s="286"/>
      <c r="C159" s="209"/>
      <c r="D159" s="210">
        <f t="shared" ref="D159:O159" si="35">D137+D146+D152+D156</f>
        <v>81.010000000000005</v>
      </c>
      <c r="E159" s="210">
        <f t="shared" si="35"/>
        <v>81.63000000000001</v>
      </c>
      <c r="F159" s="210">
        <f t="shared" si="35"/>
        <v>342.94</v>
      </c>
      <c r="G159" s="210">
        <f t="shared" si="35"/>
        <v>2372.89</v>
      </c>
      <c r="H159" s="210">
        <f t="shared" si="35"/>
        <v>1.2207999999999999</v>
      </c>
      <c r="I159" s="210">
        <f t="shared" si="35"/>
        <v>68.775999999999996</v>
      </c>
      <c r="J159" s="210">
        <f t="shared" si="35"/>
        <v>758.12</v>
      </c>
      <c r="K159" s="210">
        <f t="shared" si="35"/>
        <v>8.9600000000000026</v>
      </c>
      <c r="L159" s="210">
        <f t="shared" si="35"/>
        <v>901.50000000000011</v>
      </c>
      <c r="M159" s="210">
        <f t="shared" si="35"/>
        <v>1229.6299999999999</v>
      </c>
      <c r="N159" s="210">
        <f t="shared" si="35"/>
        <v>296.166</v>
      </c>
      <c r="O159" s="210">
        <f t="shared" si="35"/>
        <v>16.239999999999998</v>
      </c>
      <c r="P159" s="90"/>
    </row>
    <row r="160" spans="1:17" ht="17.25" customHeight="1" x14ac:dyDescent="0.2"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16" t="s">
        <v>222</v>
      </c>
    </row>
    <row r="161" spans="1:16" ht="17.25" customHeight="1" x14ac:dyDescent="0.25">
      <c r="A161" s="202" t="s">
        <v>27</v>
      </c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1"/>
    </row>
    <row r="162" spans="1:16" ht="17.25" customHeight="1" thickBot="1" x14ac:dyDescent="0.25">
      <c r="A162" s="200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</row>
    <row r="163" spans="1:16" ht="13.5" customHeight="1" x14ac:dyDescent="0.2">
      <c r="A163" s="289" t="s">
        <v>2</v>
      </c>
      <c r="B163" s="291" t="s">
        <v>35</v>
      </c>
      <c r="C163" s="291" t="s">
        <v>3</v>
      </c>
      <c r="D163" s="281" t="s">
        <v>4</v>
      </c>
      <c r="E163" s="281"/>
      <c r="F163" s="281"/>
      <c r="G163" s="310" t="s">
        <v>5</v>
      </c>
      <c r="H163" s="281" t="s">
        <v>6</v>
      </c>
      <c r="I163" s="281"/>
      <c r="J163" s="281"/>
      <c r="K163" s="281"/>
      <c r="L163" s="281" t="s">
        <v>7</v>
      </c>
      <c r="M163" s="281"/>
      <c r="N163" s="281"/>
      <c r="O163" s="282"/>
      <c r="P163" s="287" t="s">
        <v>304</v>
      </c>
    </row>
    <row r="164" spans="1:16" ht="15.75" customHeight="1" thickBot="1" x14ac:dyDescent="0.25">
      <c r="A164" s="290"/>
      <c r="B164" s="292"/>
      <c r="C164" s="292"/>
      <c r="D164" s="203" t="s">
        <v>8</v>
      </c>
      <c r="E164" s="203" t="s">
        <v>9</v>
      </c>
      <c r="F164" s="203" t="s">
        <v>10</v>
      </c>
      <c r="G164" s="310"/>
      <c r="H164" s="203" t="s">
        <v>11</v>
      </c>
      <c r="I164" s="203" t="s">
        <v>12</v>
      </c>
      <c r="J164" s="203" t="s">
        <v>13</v>
      </c>
      <c r="K164" s="203" t="s">
        <v>14</v>
      </c>
      <c r="L164" s="203" t="s">
        <v>15</v>
      </c>
      <c r="M164" s="203" t="s">
        <v>16</v>
      </c>
      <c r="N164" s="203" t="s">
        <v>37</v>
      </c>
      <c r="O164" s="253" t="s">
        <v>17</v>
      </c>
      <c r="P164" s="288"/>
    </row>
    <row r="165" spans="1:16" ht="13.5" customHeight="1" thickTop="1" x14ac:dyDescent="0.2">
      <c r="A165" s="273" t="s">
        <v>18</v>
      </c>
      <c r="B165" s="274"/>
      <c r="C165" s="28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58"/>
      <c r="P165" s="96"/>
    </row>
    <row r="166" spans="1:16" ht="16.5" customHeight="1" x14ac:dyDescent="0.2">
      <c r="A166" s="61" t="s">
        <v>275</v>
      </c>
      <c r="B166" s="52" t="s">
        <v>276</v>
      </c>
      <c r="C166" s="227">
        <v>60</v>
      </c>
      <c r="D166" s="53">
        <v>5.19</v>
      </c>
      <c r="E166" s="53">
        <v>10.039999999999999</v>
      </c>
      <c r="F166" s="53">
        <v>18</v>
      </c>
      <c r="G166" s="53">
        <v>207.52</v>
      </c>
      <c r="H166" s="53">
        <v>0.05</v>
      </c>
      <c r="I166" s="53">
        <v>0</v>
      </c>
      <c r="J166" s="53">
        <v>60</v>
      </c>
      <c r="K166" s="53">
        <v>0.3</v>
      </c>
      <c r="L166" s="53">
        <v>49.2</v>
      </c>
      <c r="M166" s="53">
        <v>13</v>
      </c>
      <c r="N166" s="53">
        <v>6.05</v>
      </c>
      <c r="O166" s="60">
        <v>1.28</v>
      </c>
      <c r="P166" s="93"/>
    </row>
    <row r="167" spans="1:16" ht="16.5" customHeight="1" x14ac:dyDescent="0.2">
      <c r="A167" s="113" t="s">
        <v>195</v>
      </c>
      <c r="B167" s="127" t="s">
        <v>51</v>
      </c>
      <c r="C167" s="128">
        <v>200</v>
      </c>
      <c r="D167" s="129">
        <v>10.02</v>
      </c>
      <c r="E167" s="129">
        <v>7.71</v>
      </c>
      <c r="F167" s="129">
        <v>44.08</v>
      </c>
      <c r="G167" s="129">
        <v>293.7</v>
      </c>
      <c r="H167" s="129">
        <v>0.122</v>
      </c>
      <c r="I167" s="129">
        <v>0</v>
      </c>
      <c r="J167" s="129">
        <v>185</v>
      </c>
      <c r="K167" s="129">
        <v>0.76</v>
      </c>
      <c r="L167" s="129">
        <v>104.79</v>
      </c>
      <c r="M167" s="129">
        <v>155.69</v>
      </c>
      <c r="N167" s="129">
        <v>19.25</v>
      </c>
      <c r="O167" s="130">
        <v>0.6</v>
      </c>
      <c r="P167" s="93"/>
    </row>
    <row r="168" spans="1:16" ht="16.5" customHeight="1" x14ac:dyDescent="0.2">
      <c r="A168" s="61" t="s">
        <v>161</v>
      </c>
      <c r="B168" s="52" t="s">
        <v>92</v>
      </c>
      <c r="C168" s="227">
        <v>100</v>
      </c>
      <c r="D168" s="18">
        <v>0.8</v>
      </c>
      <c r="E168" s="18">
        <v>0.2</v>
      </c>
      <c r="F168" s="18">
        <v>7.5</v>
      </c>
      <c r="G168" s="18">
        <v>38</v>
      </c>
      <c r="H168" s="18">
        <v>0.06</v>
      </c>
      <c r="I168" s="18">
        <v>38</v>
      </c>
      <c r="J168" s="18">
        <v>0</v>
      </c>
      <c r="K168" s="18">
        <v>0.2</v>
      </c>
      <c r="L168" s="18">
        <v>35</v>
      </c>
      <c r="M168" s="18">
        <v>11</v>
      </c>
      <c r="N168" s="18">
        <v>17</v>
      </c>
      <c r="O168" s="110">
        <v>0.1</v>
      </c>
      <c r="P168" s="93"/>
    </row>
    <row r="169" spans="1:16" s="55" customFormat="1" ht="16.5" customHeight="1" x14ac:dyDescent="0.2">
      <c r="A169" s="61" t="s">
        <v>166</v>
      </c>
      <c r="B169" s="52" t="s">
        <v>78</v>
      </c>
      <c r="C169" s="227">
        <v>200</v>
      </c>
      <c r="D169" s="53">
        <v>3.2</v>
      </c>
      <c r="E169" s="53">
        <v>2.7</v>
      </c>
      <c r="F169" s="53">
        <v>15.9</v>
      </c>
      <c r="G169" s="53">
        <v>79</v>
      </c>
      <c r="H169" s="53">
        <v>0.04</v>
      </c>
      <c r="I169" s="53">
        <v>1.3</v>
      </c>
      <c r="J169" s="53">
        <v>0.02</v>
      </c>
      <c r="K169" s="53">
        <v>0</v>
      </c>
      <c r="L169" s="53">
        <v>126</v>
      </c>
      <c r="M169" s="53">
        <v>90</v>
      </c>
      <c r="N169" s="53">
        <v>14</v>
      </c>
      <c r="O169" s="60">
        <v>0.1</v>
      </c>
      <c r="P169" s="96"/>
    </row>
    <row r="170" spans="1:16" s="23" customFormat="1" ht="15.75" customHeight="1" thickBot="1" x14ac:dyDescent="0.25">
      <c r="A170" s="297" t="s">
        <v>19</v>
      </c>
      <c r="B170" s="298"/>
      <c r="C170" s="252">
        <f>SUM(C166:C169)</f>
        <v>560</v>
      </c>
      <c r="D170" s="33">
        <f t="shared" ref="D170:O170" si="36">SUM(D166:D169)</f>
        <v>19.21</v>
      </c>
      <c r="E170" s="33">
        <f t="shared" si="36"/>
        <v>20.65</v>
      </c>
      <c r="F170" s="33">
        <f t="shared" si="36"/>
        <v>85.48</v>
      </c>
      <c r="G170" s="33">
        <f t="shared" si="36"/>
        <v>618.22</v>
      </c>
      <c r="H170" s="33">
        <f t="shared" si="36"/>
        <v>0.27199999999999996</v>
      </c>
      <c r="I170" s="33">
        <f t="shared" si="36"/>
        <v>39.299999999999997</v>
      </c>
      <c r="J170" s="33">
        <f t="shared" si="36"/>
        <v>245.02</v>
      </c>
      <c r="K170" s="33">
        <f t="shared" si="36"/>
        <v>1.26</v>
      </c>
      <c r="L170" s="33">
        <f t="shared" si="36"/>
        <v>314.99</v>
      </c>
      <c r="M170" s="33">
        <f t="shared" si="36"/>
        <v>269.69</v>
      </c>
      <c r="N170" s="33">
        <f t="shared" si="36"/>
        <v>56.3</v>
      </c>
      <c r="O170" s="33">
        <f t="shared" si="36"/>
        <v>2.08</v>
      </c>
      <c r="P170" s="92"/>
    </row>
    <row r="171" spans="1:16" s="146" customFormat="1" ht="15.75" customHeight="1" thickTop="1" x14ac:dyDescent="0.2">
      <c r="A171" s="273" t="s">
        <v>20</v>
      </c>
      <c r="B171" s="274"/>
      <c r="C171" s="223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55"/>
      <c r="P171" s="90"/>
    </row>
    <row r="172" spans="1:16" ht="16.5" customHeight="1" x14ac:dyDescent="0.2">
      <c r="A172" s="37" t="s">
        <v>171</v>
      </c>
      <c r="B172" s="52" t="s">
        <v>45</v>
      </c>
      <c r="C172" s="227">
        <v>100</v>
      </c>
      <c r="D172" s="53">
        <v>4.9000000000000004</v>
      </c>
      <c r="E172" s="53">
        <v>9.3000000000000007</v>
      </c>
      <c r="F172" s="53">
        <v>7.4</v>
      </c>
      <c r="G172" s="53">
        <v>133</v>
      </c>
      <c r="H172" s="53">
        <v>2.3999999999999997E-2</v>
      </c>
      <c r="I172" s="53">
        <v>10.1</v>
      </c>
      <c r="J172" s="53">
        <v>1.6E-2</v>
      </c>
      <c r="K172" s="53">
        <v>2.2999999999999998</v>
      </c>
      <c r="L172" s="53">
        <v>165</v>
      </c>
      <c r="M172" s="53">
        <v>142</v>
      </c>
      <c r="N172" s="53">
        <v>24</v>
      </c>
      <c r="O172" s="32">
        <v>1.4</v>
      </c>
      <c r="P172" s="91"/>
    </row>
    <row r="173" spans="1:16" s="55" customFormat="1" ht="31.5" customHeight="1" x14ac:dyDescent="0.2">
      <c r="A173" s="173" t="s">
        <v>321</v>
      </c>
      <c r="B173" s="174" t="s">
        <v>234</v>
      </c>
      <c r="C173" s="175">
        <v>250</v>
      </c>
      <c r="D173" s="176">
        <v>1.78</v>
      </c>
      <c r="E173" s="176">
        <v>3.5</v>
      </c>
      <c r="F173" s="176">
        <v>15.87</v>
      </c>
      <c r="G173" s="176">
        <v>104.3</v>
      </c>
      <c r="H173" s="176">
        <v>0.1</v>
      </c>
      <c r="I173" s="176">
        <v>21</v>
      </c>
      <c r="J173" s="176">
        <v>10</v>
      </c>
      <c r="K173" s="176">
        <v>18</v>
      </c>
      <c r="L173" s="176">
        <v>125</v>
      </c>
      <c r="M173" s="176">
        <v>91</v>
      </c>
      <c r="N173" s="176">
        <v>5</v>
      </c>
      <c r="O173" s="177">
        <v>0.2</v>
      </c>
      <c r="P173" s="90"/>
    </row>
    <row r="174" spans="1:16" s="55" customFormat="1" ht="29.25" customHeight="1" x14ac:dyDescent="0.2">
      <c r="A174" s="82" t="s">
        <v>299</v>
      </c>
      <c r="B174" s="79" t="s">
        <v>307</v>
      </c>
      <c r="C174" s="25" t="s">
        <v>300</v>
      </c>
      <c r="D174" s="41">
        <v>13.57</v>
      </c>
      <c r="E174" s="41">
        <v>8.84</v>
      </c>
      <c r="F174" s="41">
        <v>11.3</v>
      </c>
      <c r="G174" s="41">
        <v>176.43</v>
      </c>
      <c r="H174" s="41">
        <v>0.05</v>
      </c>
      <c r="I174" s="41">
        <v>11.9</v>
      </c>
      <c r="J174" s="41">
        <v>350</v>
      </c>
      <c r="K174" s="41">
        <v>2.41</v>
      </c>
      <c r="L174" s="41">
        <v>202.66</v>
      </c>
      <c r="M174" s="41">
        <v>326.58</v>
      </c>
      <c r="N174" s="41">
        <v>31.2</v>
      </c>
      <c r="O174" s="41">
        <v>0</v>
      </c>
      <c r="P174" s="91"/>
    </row>
    <row r="175" spans="1:16" ht="15.75" customHeight="1" x14ac:dyDescent="0.2">
      <c r="A175" s="82" t="s">
        <v>301</v>
      </c>
      <c r="B175" s="79" t="s">
        <v>48</v>
      </c>
      <c r="C175" s="80">
        <v>150</v>
      </c>
      <c r="D175" s="81">
        <v>2.0699999999999998</v>
      </c>
      <c r="E175" s="81">
        <v>6.73</v>
      </c>
      <c r="F175" s="81">
        <v>18.82</v>
      </c>
      <c r="G175" s="81">
        <v>141.80000000000001</v>
      </c>
      <c r="H175" s="81">
        <v>0.13500000000000001</v>
      </c>
      <c r="I175" s="81">
        <v>0.67</v>
      </c>
      <c r="J175" s="81">
        <v>56.25</v>
      </c>
      <c r="K175" s="81">
        <v>0.15</v>
      </c>
      <c r="L175" s="81">
        <v>39</v>
      </c>
      <c r="M175" s="81">
        <v>85.5</v>
      </c>
      <c r="N175" s="81">
        <v>24</v>
      </c>
      <c r="O175" s="103">
        <v>0.08</v>
      </c>
      <c r="P175" s="93"/>
    </row>
    <row r="176" spans="1:16" s="55" customFormat="1" ht="15.75" customHeight="1" x14ac:dyDescent="0.2">
      <c r="A176" s="61" t="s">
        <v>160</v>
      </c>
      <c r="B176" s="52" t="s">
        <v>44</v>
      </c>
      <c r="C176" s="227">
        <v>100</v>
      </c>
      <c r="D176" s="53">
        <v>6.6</v>
      </c>
      <c r="E176" s="53">
        <v>1.2</v>
      </c>
      <c r="F176" s="53">
        <v>33.4</v>
      </c>
      <c r="G176" s="53">
        <v>174</v>
      </c>
      <c r="H176" s="53">
        <v>0.18</v>
      </c>
      <c r="I176" s="53">
        <v>0</v>
      </c>
      <c r="J176" s="53">
        <v>0</v>
      </c>
      <c r="K176" s="53">
        <v>1.4</v>
      </c>
      <c r="L176" s="53">
        <v>35</v>
      </c>
      <c r="M176" s="53">
        <v>158</v>
      </c>
      <c r="N176" s="53">
        <v>47</v>
      </c>
      <c r="O176" s="32">
        <v>3.9</v>
      </c>
      <c r="P176" s="90"/>
    </row>
    <row r="177" spans="1:16" ht="15.75" customHeight="1" x14ac:dyDescent="0.2">
      <c r="A177" s="62" t="s">
        <v>161</v>
      </c>
      <c r="B177" s="127" t="s">
        <v>69</v>
      </c>
      <c r="C177" s="128">
        <v>100</v>
      </c>
      <c r="D177" s="129">
        <v>0.4</v>
      </c>
      <c r="E177" s="129">
        <v>0.4</v>
      </c>
      <c r="F177" s="129">
        <v>9.8000000000000007</v>
      </c>
      <c r="G177" s="129">
        <v>47</v>
      </c>
      <c r="H177" s="129">
        <v>0.03</v>
      </c>
      <c r="I177" s="129">
        <v>10</v>
      </c>
      <c r="J177" s="129">
        <v>0</v>
      </c>
      <c r="K177" s="129">
        <v>0.2</v>
      </c>
      <c r="L177" s="129">
        <v>16</v>
      </c>
      <c r="M177" s="129">
        <v>11</v>
      </c>
      <c r="N177" s="129">
        <v>9</v>
      </c>
      <c r="O177" s="109">
        <v>2.2000000000000002</v>
      </c>
      <c r="P177" s="90"/>
    </row>
    <row r="178" spans="1:16" s="55" customFormat="1" ht="15.75" customHeight="1" x14ac:dyDescent="0.2">
      <c r="A178" s="61" t="s">
        <v>164</v>
      </c>
      <c r="B178" s="26" t="s">
        <v>63</v>
      </c>
      <c r="C178" s="227">
        <v>200</v>
      </c>
      <c r="D178" s="53">
        <v>0.3</v>
      </c>
      <c r="E178" s="53">
        <v>0</v>
      </c>
      <c r="F178" s="53">
        <v>20.100000000000001</v>
      </c>
      <c r="G178" s="53">
        <v>81</v>
      </c>
      <c r="H178" s="53">
        <v>0</v>
      </c>
      <c r="I178" s="53">
        <v>0.8</v>
      </c>
      <c r="J178" s="53">
        <v>0</v>
      </c>
      <c r="K178" s="53">
        <v>0</v>
      </c>
      <c r="L178" s="53">
        <v>10</v>
      </c>
      <c r="M178" s="53">
        <v>6</v>
      </c>
      <c r="N178" s="53">
        <v>3</v>
      </c>
      <c r="O178" s="32">
        <v>0.6</v>
      </c>
      <c r="P178" s="90"/>
    </row>
    <row r="179" spans="1:16" s="146" customFormat="1" ht="15.75" customHeight="1" thickBot="1" x14ac:dyDescent="0.25">
      <c r="A179" s="271" t="s">
        <v>21</v>
      </c>
      <c r="B179" s="272"/>
      <c r="C179" s="251">
        <v>1040</v>
      </c>
      <c r="D179" s="34">
        <f t="shared" ref="D179:O179" si="37">SUM(D172:D178)</f>
        <v>29.62</v>
      </c>
      <c r="E179" s="34">
        <f t="shared" si="37"/>
        <v>29.97</v>
      </c>
      <c r="F179" s="34">
        <f t="shared" si="37"/>
        <v>116.69</v>
      </c>
      <c r="G179" s="34">
        <f t="shared" si="37"/>
        <v>857.53</v>
      </c>
      <c r="H179" s="34">
        <f t="shared" si="37"/>
        <v>0.51900000000000002</v>
      </c>
      <c r="I179" s="34">
        <f t="shared" si="37"/>
        <v>54.47</v>
      </c>
      <c r="J179" s="34">
        <f t="shared" si="37"/>
        <v>416.26600000000002</v>
      </c>
      <c r="K179" s="34">
        <f t="shared" si="37"/>
        <v>24.459999999999997</v>
      </c>
      <c r="L179" s="34">
        <f t="shared" si="37"/>
        <v>592.66</v>
      </c>
      <c r="M179" s="34">
        <f t="shared" si="37"/>
        <v>820.07999999999993</v>
      </c>
      <c r="N179" s="34">
        <f t="shared" si="37"/>
        <v>143.19999999999999</v>
      </c>
      <c r="O179" s="34">
        <f t="shared" si="37"/>
        <v>8.3800000000000008</v>
      </c>
      <c r="P179" s="90"/>
    </row>
    <row r="180" spans="1:16" ht="15.75" customHeight="1" thickTop="1" x14ac:dyDescent="0.2">
      <c r="A180" s="269" t="s">
        <v>245</v>
      </c>
      <c r="B180" s="270"/>
      <c r="C180" s="206"/>
      <c r="D180" s="207"/>
      <c r="E180" s="207"/>
      <c r="F180" s="207"/>
      <c r="G180" s="207"/>
      <c r="H180" s="207"/>
      <c r="I180" s="207"/>
      <c r="J180" s="207"/>
      <c r="K180" s="207"/>
      <c r="L180" s="207"/>
      <c r="M180" s="207"/>
      <c r="N180" s="207"/>
      <c r="O180" s="257"/>
      <c r="P180" s="90"/>
    </row>
    <row r="181" spans="1:16" ht="15.75" customHeight="1" x14ac:dyDescent="0.2">
      <c r="A181" s="186" t="s">
        <v>322</v>
      </c>
      <c r="B181" s="143" t="s">
        <v>47</v>
      </c>
      <c r="C181" s="144" t="s">
        <v>70</v>
      </c>
      <c r="D181" s="145">
        <v>13.12</v>
      </c>
      <c r="E181" s="145">
        <v>14</v>
      </c>
      <c r="F181" s="145">
        <v>38.9</v>
      </c>
      <c r="G181" s="145">
        <v>302.88</v>
      </c>
      <c r="H181" s="53">
        <v>0.1</v>
      </c>
      <c r="I181" s="53">
        <v>8.91</v>
      </c>
      <c r="J181" s="53">
        <v>137.5</v>
      </c>
      <c r="K181" s="53">
        <v>2.65</v>
      </c>
      <c r="L181" s="53">
        <v>78.34</v>
      </c>
      <c r="M181" s="53">
        <v>97.99</v>
      </c>
      <c r="N181" s="53">
        <v>14.85</v>
      </c>
      <c r="O181" s="60">
        <v>0.14000000000000001</v>
      </c>
      <c r="P181" s="90"/>
    </row>
    <row r="182" spans="1:16" ht="16.5" customHeight="1" x14ac:dyDescent="0.2">
      <c r="A182" s="63" t="s">
        <v>163</v>
      </c>
      <c r="B182" s="24" t="s">
        <v>46</v>
      </c>
      <c r="C182" s="25">
        <v>60</v>
      </c>
      <c r="D182" s="41">
        <v>1.44</v>
      </c>
      <c r="E182" s="41">
        <v>4.26</v>
      </c>
      <c r="F182" s="41">
        <v>6.24</v>
      </c>
      <c r="G182" s="41">
        <v>69</v>
      </c>
      <c r="H182" s="41">
        <v>0.02</v>
      </c>
      <c r="I182" s="41">
        <v>4.74</v>
      </c>
      <c r="J182" s="41">
        <v>0</v>
      </c>
      <c r="K182" s="41">
        <v>2.2799999999999998</v>
      </c>
      <c r="L182" s="41">
        <v>26.4</v>
      </c>
      <c r="M182" s="41">
        <v>34.799999999999997</v>
      </c>
      <c r="N182" s="41">
        <v>18</v>
      </c>
      <c r="O182" s="64">
        <v>1.02</v>
      </c>
      <c r="P182" s="91"/>
    </row>
    <row r="183" spans="1:16" ht="20.25" customHeight="1" x14ac:dyDescent="0.2">
      <c r="A183" s="39" t="s">
        <v>160</v>
      </c>
      <c r="B183" s="52" t="s">
        <v>44</v>
      </c>
      <c r="C183" s="227">
        <v>50</v>
      </c>
      <c r="D183" s="53">
        <v>3.3</v>
      </c>
      <c r="E183" s="53">
        <v>0.6</v>
      </c>
      <c r="F183" s="53">
        <v>16.7</v>
      </c>
      <c r="G183" s="53">
        <v>87</v>
      </c>
      <c r="H183" s="53">
        <v>0.09</v>
      </c>
      <c r="I183" s="53">
        <v>0</v>
      </c>
      <c r="J183" s="53">
        <v>0</v>
      </c>
      <c r="K183" s="53">
        <v>0.7</v>
      </c>
      <c r="L183" s="53">
        <v>17.5</v>
      </c>
      <c r="M183" s="53">
        <v>79</v>
      </c>
      <c r="N183" s="53">
        <v>23.5</v>
      </c>
      <c r="O183" s="53">
        <v>1.95</v>
      </c>
      <c r="P183" s="96"/>
    </row>
    <row r="184" spans="1:16" ht="15.75" customHeight="1" x14ac:dyDescent="0.2">
      <c r="A184" s="61" t="s">
        <v>159</v>
      </c>
      <c r="B184" s="52" t="s">
        <v>65</v>
      </c>
      <c r="C184" s="227">
        <v>200</v>
      </c>
      <c r="D184" s="53">
        <v>1.4</v>
      </c>
      <c r="E184" s="53">
        <v>0</v>
      </c>
      <c r="F184" s="53">
        <v>17.8</v>
      </c>
      <c r="G184" s="53">
        <v>136.80000000000001</v>
      </c>
      <c r="H184" s="53">
        <v>0.09</v>
      </c>
      <c r="I184" s="53">
        <v>7.0000000000000007E-2</v>
      </c>
      <c r="J184" s="53">
        <v>2E-3</v>
      </c>
      <c r="K184" s="53">
        <v>0.98</v>
      </c>
      <c r="L184" s="53">
        <v>119.8</v>
      </c>
      <c r="M184" s="53">
        <v>153.30000000000001</v>
      </c>
      <c r="N184" s="53">
        <v>0.28000000000000003</v>
      </c>
      <c r="O184" s="112">
        <v>0.31</v>
      </c>
      <c r="P184" s="104"/>
    </row>
    <row r="185" spans="1:16" s="55" customFormat="1" ht="15.75" customHeight="1" thickBot="1" x14ac:dyDescent="0.25">
      <c r="A185" s="271" t="s">
        <v>246</v>
      </c>
      <c r="B185" s="272"/>
      <c r="C185" s="251">
        <f>C184+C183+C182+200</f>
        <v>510</v>
      </c>
      <c r="D185" s="34">
        <f>SUM(D181:D184)</f>
        <v>19.259999999999998</v>
      </c>
      <c r="E185" s="34">
        <f t="shared" ref="E185:O185" si="38">SUM(E181:E184)</f>
        <v>18.86</v>
      </c>
      <c r="F185" s="34">
        <f t="shared" si="38"/>
        <v>79.64</v>
      </c>
      <c r="G185" s="34">
        <f t="shared" si="38"/>
        <v>595.68000000000006</v>
      </c>
      <c r="H185" s="34">
        <f t="shared" si="38"/>
        <v>0.30000000000000004</v>
      </c>
      <c r="I185" s="34">
        <f t="shared" si="38"/>
        <v>13.72</v>
      </c>
      <c r="J185" s="34">
        <f t="shared" si="38"/>
        <v>137.50200000000001</v>
      </c>
      <c r="K185" s="34">
        <f t="shared" si="38"/>
        <v>6.6099999999999994</v>
      </c>
      <c r="L185" s="34">
        <f t="shared" si="38"/>
        <v>242.04000000000002</v>
      </c>
      <c r="M185" s="34">
        <f t="shared" si="38"/>
        <v>365.09000000000003</v>
      </c>
      <c r="N185" s="34">
        <f t="shared" si="38"/>
        <v>56.63</v>
      </c>
      <c r="O185" s="34">
        <f t="shared" si="38"/>
        <v>3.4200000000000004</v>
      </c>
      <c r="P185" s="91"/>
    </row>
    <row r="186" spans="1:16" s="55" customFormat="1" ht="15.75" customHeight="1" thickTop="1" x14ac:dyDescent="0.2">
      <c r="A186" s="273" t="s">
        <v>249</v>
      </c>
      <c r="B186" s="274"/>
      <c r="C186" s="226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60"/>
      <c r="P186" s="96"/>
    </row>
    <row r="187" spans="1:16" s="55" customFormat="1" ht="15.75" customHeight="1" x14ac:dyDescent="0.2">
      <c r="A187" s="72" t="s">
        <v>241</v>
      </c>
      <c r="B187" s="20" t="s">
        <v>218</v>
      </c>
      <c r="C187" s="227">
        <v>250</v>
      </c>
      <c r="D187" s="18">
        <v>7.5</v>
      </c>
      <c r="E187" s="18">
        <v>6.25</v>
      </c>
      <c r="F187" s="18">
        <v>27.5</v>
      </c>
      <c r="G187" s="18">
        <v>202</v>
      </c>
      <c r="H187" s="18">
        <v>7.4999999999999997E-2</v>
      </c>
      <c r="I187" s="18">
        <v>1.5</v>
      </c>
      <c r="J187" s="18">
        <v>0.05</v>
      </c>
      <c r="K187" s="18">
        <v>0</v>
      </c>
      <c r="L187" s="18">
        <v>297.5</v>
      </c>
      <c r="M187" s="18">
        <v>227.5</v>
      </c>
      <c r="N187" s="18">
        <v>35</v>
      </c>
      <c r="O187" s="86">
        <v>0.25</v>
      </c>
      <c r="P187" s="96"/>
    </row>
    <row r="188" spans="1:16" s="55" customFormat="1" ht="15.75" customHeight="1" x14ac:dyDescent="0.2">
      <c r="A188" s="215" t="s">
        <v>181</v>
      </c>
      <c r="B188" s="68" t="s">
        <v>107</v>
      </c>
      <c r="C188" s="234">
        <v>60</v>
      </c>
      <c r="D188" s="25">
        <v>4.0199999999999996</v>
      </c>
      <c r="E188" s="41">
        <v>7</v>
      </c>
      <c r="F188" s="25">
        <v>30.7</v>
      </c>
      <c r="G188" s="25">
        <v>274.10000000000002</v>
      </c>
      <c r="H188" s="41">
        <v>0.1</v>
      </c>
      <c r="I188" s="41">
        <v>0</v>
      </c>
      <c r="J188" s="41">
        <v>7.0000000000000007E-2</v>
      </c>
      <c r="K188" s="41">
        <v>1.17</v>
      </c>
      <c r="L188" s="41">
        <v>15</v>
      </c>
      <c r="M188" s="41">
        <v>67.67</v>
      </c>
      <c r="N188" s="41">
        <v>10</v>
      </c>
      <c r="O188" s="89">
        <v>0.83</v>
      </c>
      <c r="P188" s="96"/>
    </row>
    <row r="189" spans="1:16" s="55" customFormat="1" ht="15.75" customHeight="1" thickBot="1" x14ac:dyDescent="0.25">
      <c r="A189" s="271" t="s">
        <v>247</v>
      </c>
      <c r="B189" s="272"/>
      <c r="C189" s="251">
        <f>SUM(C187:C188)</f>
        <v>310</v>
      </c>
      <c r="D189" s="208">
        <f t="shared" ref="D189:O189" si="39">SUM(D187:D188)</f>
        <v>11.52</v>
      </c>
      <c r="E189" s="208">
        <f t="shared" si="39"/>
        <v>13.25</v>
      </c>
      <c r="F189" s="208">
        <f t="shared" si="39"/>
        <v>58.2</v>
      </c>
      <c r="G189" s="208">
        <f t="shared" si="39"/>
        <v>476.1</v>
      </c>
      <c r="H189" s="208">
        <f t="shared" si="39"/>
        <v>0.17499999999999999</v>
      </c>
      <c r="I189" s="208">
        <f t="shared" si="39"/>
        <v>1.5</v>
      </c>
      <c r="J189" s="208">
        <f t="shared" si="39"/>
        <v>0.12000000000000001</v>
      </c>
      <c r="K189" s="208">
        <f t="shared" si="39"/>
        <v>1.17</v>
      </c>
      <c r="L189" s="208">
        <f t="shared" si="39"/>
        <v>312.5</v>
      </c>
      <c r="M189" s="208">
        <f t="shared" si="39"/>
        <v>295.17</v>
      </c>
      <c r="N189" s="208">
        <f t="shared" si="39"/>
        <v>45</v>
      </c>
      <c r="O189" s="208">
        <f t="shared" si="39"/>
        <v>1.08</v>
      </c>
      <c r="P189" s="90"/>
    </row>
    <row r="190" spans="1:16" s="23" customFormat="1" ht="25.5" customHeight="1" thickTop="1" thickBot="1" x14ac:dyDescent="0.25">
      <c r="A190" s="278" t="s">
        <v>254</v>
      </c>
      <c r="B190" s="279"/>
      <c r="C190" s="280"/>
      <c r="D190" s="208">
        <f>D170+D179+D185</f>
        <v>68.09</v>
      </c>
      <c r="E190" s="208">
        <f t="shared" ref="E190:O190" si="40">E170+E179+E185</f>
        <v>69.47999999999999</v>
      </c>
      <c r="F190" s="208">
        <f t="shared" si="40"/>
        <v>281.81</v>
      </c>
      <c r="G190" s="208">
        <f t="shared" si="40"/>
        <v>2071.4300000000003</v>
      </c>
      <c r="H190" s="208">
        <f t="shared" si="40"/>
        <v>1.091</v>
      </c>
      <c r="I190" s="208">
        <f t="shared" si="40"/>
        <v>107.49</v>
      </c>
      <c r="J190" s="208">
        <f t="shared" si="40"/>
        <v>798.78800000000001</v>
      </c>
      <c r="K190" s="208">
        <f t="shared" si="40"/>
        <v>32.33</v>
      </c>
      <c r="L190" s="208">
        <f t="shared" si="40"/>
        <v>1149.69</v>
      </c>
      <c r="M190" s="208">
        <f t="shared" si="40"/>
        <v>1454.8600000000001</v>
      </c>
      <c r="N190" s="208">
        <f t="shared" si="40"/>
        <v>256.13</v>
      </c>
      <c r="O190" s="208">
        <f t="shared" si="40"/>
        <v>13.88</v>
      </c>
      <c r="P190" s="90"/>
    </row>
    <row r="191" spans="1:16" s="23" customFormat="1" ht="16.5" customHeight="1" thickTop="1" thickBot="1" x14ac:dyDescent="0.25">
      <c r="A191" s="299" t="s">
        <v>302</v>
      </c>
      <c r="B191" s="300"/>
      <c r="C191" s="301"/>
      <c r="D191" s="216">
        <f>D170+D179+D189</f>
        <v>60.349999999999994</v>
      </c>
      <c r="E191" s="216">
        <f t="shared" ref="E191:O191" si="41">E170+E179+E189</f>
        <v>63.87</v>
      </c>
      <c r="F191" s="216">
        <f t="shared" si="41"/>
        <v>260.37</v>
      </c>
      <c r="G191" s="216">
        <f t="shared" si="41"/>
        <v>1951.85</v>
      </c>
      <c r="H191" s="216">
        <f t="shared" si="41"/>
        <v>0.96599999999999997</v>
      </c>
      <c r="I191" s="216">
        <f t="shared" si="41"/>
        <v>95.27</v>
      </c>
      <c r="J191" s="216">
        <f t="shared" si="41"/>
        <v>661.40600000000006</v>
      </c>
      <c r="K191" s="216">
        <f t="shared" si="41"/>
        <v>26.89</v>
      </c>
      <c r="L191" s="216">
        <f t="shared" si="41"/>
        <v>1220.1500000000001</v>
      </c>
      <c r="M191" s="216">
        <f t="shared" si="41"/>
        <v>1384.94</v>
      </c>
      <c r="N191" s="216">
        <f t="shared" si="41"/>
        <v>244.5</v>
      </c>
      <c r="O191" s="216">
        <f t="shared" si="41"/>
        <v>11.540000000000001</v>
      </c>
      <c r="P191" s="90"/>
    </row>
    <row r="192" spans="1:16" s="23" customFormat="1" ht="17.25" customHeight="1" thickBot="1" x14ac:dyDescent="0.25">
      <c r="A192" s="302" t="s">
        <v>28</v>
      </c>
      <c r="B192" s="303"/>
      <c r="C192" s="217"/>
      <c r="D192" s="218">
        <f>D170+D179+D185+D189</f>
        <v>79.61</v>
      </c>
      <c r="E192" s="218">
        <f t="shared" ref="E192:O192" si="42">E170+E179+E185+E189</f>
        <v>82.72999999999999</v>
      </c>
      <c r="F192" s="218">
        <f t="shared" si="42"/>
        <v>340.01</v>
      </c>
      <c r="G192" s="218">
        <f t="shared" si="42"/>
        <v>2547.5300000000002</v>
      </c>
      <c r="H192" s="218">
        <f t="shared" si="42"/>
        <v>1.266</v>
      </c>
      <c r="I192" s="218">
        <f t="shared" si="42"/>
        <v>108.99</v>
      </c>
      <c r="J192" s="218">
        <f t="shared" si="42"/>
        <v>798.90800000000002</v>
      </c>
      <c r="K192" s="218">
        <f t="shared" si="42"/>
        <v>33.5</v>
      </c>
      <c r="L192" s="218">
        <f t="shared" si="42"/>
        <v>1462.19</v>
      </c>
      <c r="M192" s="218">
        <f t="shared" si="42"/>
        <v>1750.0300000000002</v>
      </c>
      <c r="N192" s="218">
        <f t="shared" si="42"/>
        <v>301.13</v>
      </c>
      <c r="O192" s="218">
        <f t="shared" si="42"/>
        <v>14.96</v>
      </c>
      <c r="P192" s="90"/>
    </row>
    <row r="193" spans="1:16" ht="17.25" customHeight="1" x14ac:dyDescent="0.2"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16" t="s">
        <v>222</v>
      </c>
    </row>
    <row r="194" spans="1:16" ht="17.25" customHeight="1" x14ac:dyDescent="0.25">
      <c r="A194" s="202" t="s">
        <v>29</v>
      </c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1"/>
    </row>
    <row r="195" spans="1:16" ht="13.5" customHeight="1" thickBot="1" x14ac:dyDescent="0.25">
      <c r="A195" s="200"/>
      <c r="D195" s="201"/>
      <c r="E195" s="201"/>
      <c r="F195" s="201"/>
      <c r="G195" s="201"/>
      <c r="H195" s="201"/>
      <c r="I195" s="201"/>
      <c r="J195" s="201"/>
      <c r="K195" s="201"/>
      <c r="L195" s="201"/>
      <c r="M195" s="201"/>
      <c r="N195" s="201"/>
      <c r="O195" s="201"/>
      <c r="P195" s="23"/>
    </row>
    <row r="196" spans="1:16" ht="15.75" customHeight="1" x14ac:dyDescent="0.2">
      <c r="A196" s="289" t="s">
        <v>2</v>
      </c>
      <c r="B196" s="291" t="s">
        <v>35</v>
      </c>
      <c r="C196" s="291" t="s">
        <v>3</v>
      </c>
      <c r="D196" s="281" t="s">
        <v>4</v>
      </c>
      <c r="E196" s="281"/>
      <c r="F196" s="281"/>
      <c r="G196" s="295" t="s">
        <v>5</v>
      </c>
      <c r="H196" s="281" t="s">
        <v>6</v>
      </c>
      <c r="I196" s="281"/>
      <c r="J196" s="281"/>
      <c r="K196" s="281"/>
      <c r="L196" s="281" t="s">
        <v>7</v>
      </c>
      <c r="M196" s="281"/>
      <c r="N196" s="281"/>
      <c r="O196" s="282"/>
      <c r="P196" s="287" t="s">
        <v>304</v>
      </c>
    </row>
    <row r="197" spans="1:16" ht="13.5" customHeight="1" thickBot="1" x14ac:dyDescent="0.25">
      <c r="A197" s="290"/>
      <c r="B197" s="292"/>
      <c r="C197" s="292"/>
      <c r="D197" s="203" t="s">
        <v>8</v>
      </c>
      <c r="E197" s="203" t="s">
        <v>9</v>
      </c>
      <c r="F197" s="203" t="s">
        <v>10</v>
      </c>
      <c r="G197" s="296"/>
      <c r="H197" s="203" t="s">
        <v>11</v>
      </c>
      <c r="I197" s="203" t="s">
        <v>12</v>
      </c>
      <c r="J197" s="203" t="s">
        <v>13</v>
      </c>
      <c r="K197" s="203" t="s">
        <v>14</v>
      </c>
      <c r="L197" s="203" t="s">
        <v>15</v>
      </c>
      <c r="M197" s="203" t="s">
        <v>16</v>
      </c>
      <c r="N197" s="203" t="s">
        <v>37</v>
      </c>
      <c r="O197" s="253" t="s">
        <v>17</v>
      </c>
      <c r="P197" s="288"/>
    </row>
    <row r="198" spans="1:16" ht="16.5" customHeight="1" thickTop="1" x14ac:dyDescent="0.2">
      <c r="A198" s="273" t="s">
        <v>18</v>
      </c>
      <c r="B198" s="274"/>
      <c r="C198" s="28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58"/>
      <c r="P198" s="91"/>
    </row>
    <row r="199" spans="1:16" s="23" customFormat="1" ht="16.5" customHeight="1" x14ac:dyDescent="0.2">
      <c r="A199" s="74" t="s">
        <v>274</v>
      </c>
      <c r="B199" s="51" t="s">
        <v>273</v>
      </c>
      <c r="C199" s="25">
        <v>70</v>
      </c>
      <c r="D199" s="41">
        <v>6.7</v>
      </c>
      <c r="E199" s="41">
        <v>9.84</v>
      </c>
      <c r="F199" s="41">
        <v>19.8</v>
      </c>
      <c r="G199" s="41">
        <v>194.56</v>
      </c>
      <c r="H199" s="41">
        <v>0.09</v>
      </c>
      <c r="I199" s="41">
        <v>0</v>
      </c>
      <c r="J199" s="41">
        <v>59</v>
      </c>
      <c r="K199" s="41">
        <v>0</v>
      </c>
      <c r="L199" s="41">
        <v>8.25</v>
      </c>
      <c r="M199" s="41">
        <v>57</v>
      </c>
      <c r="N199" s="41">
        <v>32</v>
      </c>
      <c r="O199" s="89">
        <v>5</v>
      </c>
      <c r="P199" s="91"/>
    </row>
    <row r="200" spans="1:16" s="23" customFormat="1" ht="16.5" customHeight="1" x14ac:dyDescent="0.2">
      <c r="A200" s="61" t="s">
        <v>138</v>
      </c>
      <c r="B200" s="31" t="s">
        <v>52</v>
      </c>
      <c r="C200" s="42" t="s">
        <v>110</v>
      </c>
      <c r="D200" s="53">
        <v>14.234999999999999</v>
      </c>
      <c r="E200" s="53">
        <v>11.882</v>
      </c>
      <c r="F200" s="53">
        <v>52.94</v>
      </c>
      <c r="G200" s="53">
        <v>375.64</v>
      </c>
      <c r="H200" s="53">
        <v>0.19</v>
      </c>
      <c r="I200" s="53">
        <v>0.01</v>
      </c>
      <c r="J200" s="53">
        <v>252</v>
      </c>
      <c r="K200" s="53">
        <v>1.1759999999999999</v>
      </c>
      <c r="L200" s="53">
        <v>224.18</v>
      </c>
      <c r="M200" s="53">
        <v>150.66</v>
      </c>
      <c r="N200" s="41">
        <v>27.2</v>
      </c>
      <c r="O200" s="32">
        <v>4.42</v>
      </c>
      <c r="P200" s="91"/>
    </row>
    <row r="201" spans="1:16" s="23" customFormat="1" ht="15.75" customHeight="1" x14ac:dyDescent="0.2">
      <c r="A201" s="65" t="s">
        <v>158</v>
      </c>
      <c r="B201" s="17" t="s">
        <v>53</v>
      </c>
      <c r="C201" s="227">
        <v>200</v>
      </c>
      <c r="D201" s="18">
        <v>0.1</v>
      </c>
      <c r="E201" s="18">
        <v>0</v>
      </c>
      <c r="F201" s="18">
        <v>15</v>
      </c>
      <c r="G201" s="18">
        <v>60</v>
      </c>
      <c r="H201" s="18">
        <v>0</v>
      </c>
      <c r="I201" s="18">
        <v>0</v>
      </c>
      <c r="J201" s="18">
        <v>0</v>
      </c>
      <c r="K201" s="18">
        <v>0</v>
      </c>
      <c r="L201" s="18">
        <v>11</v>
      </c>
      <c r="M201" s="18">
        <v>3</v>
      </c>
      <c r="N201" s="18">
        <v>1</v>
      </c>
      <c r="O201" s="21">
        <v>0.3</v>
      </c>
      <c r="P201" s="90"/>
    </row>
    <row r="202" spans="1:16" s="55" customFormat="1" ht="15.75" customHeight="1" thickBot="1" x14ac:dyDescent="0.25">
      <c r="A202" s="304" t="s">
        <v>19</v>
      </c>
      <c r="B202" s="305"/>
      <c r="C202" s="251">
        <f>C199+230+C201</f>
        <v>500</v>
      </c>
      <c r="D202" s="34">
        <f t="shared" ref="D202:O202" si="43">SUM(D199:D201)</f>
        <v>21.035</v>
      </c>
      <c r="E202" s="34">
        <f t="shared" si="43"/>
        <v>21.722000000000001</v>
      </c>
      <c r="F202" s="34">
        <f t="shared" si="43"/>
        <v>87.74</v>
      </c>
      <c r="G202" s="34">
        <f t="shared" si="43"/>
        <v>630.20000000000005</v>
      </c>
      <c r="H202" s="34">
        <f t="shared" si="43"/>
        <v>0.28000000000000003</v>
      </c>
      <c r="I202" s="34">
        <f t="shared" si="43"/>
        <v>0.01</v>
      </c>
      <c r="J202" s="34">
        <f t="shared" si="43"/>
        <v>311</v>
      </c>
      <c r="K202" s="34">
        <f t="shared" si="43"/>
        <v>1.1759999999999999</v>
      </c>
      <c r="L202" s="34">
        <f t="shared" si="43"/>
        <v>243.43</v>
      </c>
      <c r="M202" s="34">
        <f t="shared" si="43"/>
        <v>210.66</v>
      </c>
      <c r="N202" s="34">
        <f t="shared" si="43"/>
        <v>60.2</v>
      </c>
      <c r="O202" s="34">
        <f t="shared" si="43"/>
        <v>9.7200000000000006</v>
      </c>
      <c r="P202" s="96"/>
    </row>
    <row r="203" spans="1:16" s="55" customFormat="1" ht="15.75" customHeight="1" thickTop="1" x14ac:dyDescent="0.2">
      <c r="A203" s="273" t="s">
        <v>20</v>
      </c>
      <c r="B203" s="274"/>
      <c r="C203" s="223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55"/>
      <c r="P203" s="93"/>
    </row>
    <row r="204" spans="1:16" ht="16.5" customHeight="1" x14ac:dyDescent="0.2">
      <c r="A204" s="83" t="s">
        <v>61</v>
      </c>
      <c r="B204" s="131" t="s">
        <v>62</v>
      </c>
      <c r="C204" s="182">
        <v>60</v>
      </c>
      <c r="D204" s="183">
        <v>0.48</v>
      </c>
      <c r="E204" s="183">
        <v>0.06</v>
      </c>
      <c r="F204" s="183">
        <v>0.96</v>
      </c>
      <c r="G204" s="183">
        <v>7.8</v>
      </c>
      <c r="H204" s="183">
        <v>0.02</v>
      </c>
      <c r="I204" s="183">
        <v>3</v>
      </c>
      <c r="J204" s="183">
        <v>0</v>
      </c>
      <c r="K204" s="183">
        <v>0</v>
      </c>
      <c r="L204" s="183">
        <v>13.8</v>
      </c>
      <c r="M204" s="183">
        <v>14.4</v>
      </c>
      <c r="N204" s="183">
        <v>8.4</v>
      </c>
      <c r="O204" s="87">
        <v>0.36</v>
      </c>
      <c r="P204" s="91"/>
    </row>
    <row r="205" spans="1:16" s="23" customFormat="1" ht="16.5" customHeight="1" x14ac:dyDescent="0.2">
      <c r="A205" s="62" t="s">
        <v>142</v>
      </c>
      <c r="B205" s="127" t="s">
        <v>86</v>
      </c>
      <c r="C205" s="128" t="s">
        <v>87</v>
      </c>
      <c r="D205" s="129">
        <v>9.92</v>
      </c>
      <c r="E205" s="129">
        <v>12.71</v>
      </c>
      <c r="F205" s="129">
        <v>19.21</v>
      </c>
      <c r="G205" s="129">
        <v>231.72</v>
      </c>
      <c r="H205" s="129">
        <v>0.15</v>
      </c>
      <c r="I205" s="129">
        <v>8.86</v>
      </c>
      <c r="J205" s="129">
        <v>105</v>
      </c>
      <c r="K205" s="129">
        <v>1.02</v>
      </c>
      <c r="L205" s="129">
        <v>158.66</v>
      </c>
      <c r="M205" s="129">
        <v>66.8</v>
      </c>
      <c r="N205" s="129">
        <v>6.74</v>
      </c>
      <c r="O205" s="88">
        <v>0.19</v>
      </c>
      <c r="P205" s="91"/>
    </row>
    <row r="206" spans="1:16" s="185" customFormat="1" ht="15.75" customHeight="1" x14ac:dyDescent="0.2">
      <c r="A206" s="70" t="s">
        <v>156</v>
      </c>
      <c r="B206" s="44" t="s">
        <v>83</v>
      </c>
      <c r="C206" s="25">
        <v>120</v>
      </c>
      <c r="D206" s="41">
        <v>9.2899999999999991</v>
      </c>
      <c r="E206" s="41">
        <v>10.94</v>
      </c>
      <c r="F206" s="41">
        <v>19.5</v>
      </c>
      <c r="G206" s="41">
        <v>219.8</v>
      </c>
      <c r="H206" s="41">
        <v>0.1065</v>
      </c>
      <c r="I206" s="41">
        <v>15.477</v>
      </c>
      <c r="J206" s="41">
        <v>7.2250999999999996E-2</v>
      </c>
      <c r="K206" s="41">
        <v>0.60899999999999999</v>
      </c>
      <c r="L206" s="41">
        <v>257.33</v>
      </c>
      <c r="M206" s="41">
        <v>115.58</v>
      </c>
      <c r="N206" s="41">
        <v>16.329999999999998</v>
      </c>
      <c r="O206" s="45">
        <v>0.05</v>
      </c>
      <c r="P206" s="91"/>
    </row>
    <row r="207" spans="1:16" s="146" customFormat="1" ht="15.75" customHeight="1" x14ac:dyDescent="0.2">
      <c r="A207" s="61" t="s">
        <v>216</v>
      </c>
      <c r="B207" s="52" t="s">
        <v>215</v>
      </c>
      <c r="C207" s="227">
        <v>180</v>
      </c>
      <c r="D207" s="53">
        <v>2.16</v>
      </c>
      <c r="E207" s="53">
        <v>4.87</v>
      </c>
      <c r="F207" s="53">
        <v>31.5</v>
      </c>
      <c r="G207" s="53">
        <v>192.24</v>
      </c>
      <c r="H207" s="53">
        <v>0.18</v>
      </c>
      <c r="I207" s="53">
        <v>1.3</v>
      </c>
      <c r="J207" s="53">
        <v>114.55</v>
      </c>
      <c r="K207" s="53">
        <v>0.18</v>
      </c>
      <c r="L207" s="53">
        <v>19.8</v>
      </c>
      <c r="M207" s="53">
        <v>98.18</v>
      </c>
      <c r="N207" s="53">
        <v>18.37</v>
      </c>
      <c r="O207" s="32">
        <v>0.02</v>
      </c>
      <c r="P207" s="93"/>
    </row>
    <row r="208" spans="1:16" s="55" customFormat="1" ht="15.75" customHeight="1" x14ac:dyDescent="0.2">
      <c r="A208" s="63" t="s">
        <v>157</v>
      </c>
      <c r="B208" s="52" t="s">
        <v>59</v>
      </c>
      <c r="C208" s="227">
        <v>55</v>
      </c>
      <c r="D208" s="53">
        <v>4.18</v>
      </c>
      <c r="E208" s="53">
        <v>0.44</v>
      </c>
      <c r="F208" s="53">
        <v>27.06</v>
      </c>
      <c r="G208" s="53">
        <v>129.25</v>
      </c>
      <c r="H208" s="53">
        <v>6.0500000000000005E-2</v>
      </c>
      <c r="I208" s="53">
        <v>0</v>
      </c>
      <c r="J208" s="53">
        <v>0</v>
      </c>
      <c r="K208" s="53">
        <v>0.60499999999999998</v>
      </c>
      <c r="L208" s="53">
        <v>11</v>
      </c>
      <c r="M208" s="53">
        <v>35.75</v>
      </c>
      <c r="N208" s="53">
        <v>7.7</v>
      </c>
      <c r="O208" s="32">
        <v>0.60499999999999998</v>
      </c>
      <c r="P208" s="93"/>
    </row>
    <row r="209" spans="1:18" s="55" customFormat="1" ht="15.75" customHeight="1" x14ac:dyDescent="0.2">
      <c r="A209" s="61" t="s">
        <v>161</v>
      </c>
      <c r="B209" s="52" t="s">
        <v>64</v>
      </c>
      <c r="C209" s="227">
        <v>100</v>
      </c>
      <c r="D209" s="53">
        <v>0.8</v>
      </c>
      <c r="E209" s="53">
        <v>0.4</v>
      </c>
      <c r="F209" s="53">
        <v>8.1</v>
      </c>
      <c r="G209" s="53">
        <v>47</v>
      </c>
      <c r="H209" s="18">
        <v>0.02</v>
      </c>
      <c r="I209" s="18">
        <v>180</v>
      </c>
      <c r="J209" s="18">
        <v>0</v>
      </c>
      <c r="K209" s="18">
        <v>0.3</v>
      </c>
      <c r="L209" s="18">
        <v>40</v>
      </c>
      <c r="M209" s="18">
        <v>34</v>
      </c>
      <c r="N209" s="18">
        <v>25</v>
      </c>
      <c r="O209" s="21">
        <v>0.8</v>
      </c>
      <c r="P209" s="93"/>
    </row>
    <row r="210" spans="1:18" s="55" customFormat="1" ht="15.75" customHeight="1" x14ac:dyDescent="0.2">
      <c r="A210" s="67" t="s">
        <v>214</v>
      </c>
      <c r="B210" s="174" t="s">
        <v>243</v>
      </c>
      <c r="C210" s="175">
        <v>200</v>
      </c>
      <c r="D210" s="176">
        <v>0.2</v>
      </c>
      <c r="E210" s="176">
        <v>0.1</v>
      </c>
      <c r="F210" s="176">
        <v>10.7</v>
      </c>
      <c r="G210" s="176">
        <v>44</v>
      </c>
      <c r="H210" s="176">
        <v>0.01</v>
      </c>
      <c r="I210" s="176">
        <v>28.4</v>
      </c>
      <c r="J210" s="176">
        <v>0</v>
      </c>
      <c r="K210" s="176">
        <v>0.1</v>
      </c>
      <c r="L210" s="176">
        <v>7.5</v>
      </c>
      <c r="M210" s="176">
        <v>6.4</v>
      </c>
      <c r="N210" s="176">
        <v>6.1</v>
      </c>
      <c r="O210" s="94">
        <v>0.28999999999999998</v>
      </c>
      <c r="P210" s="104"/>
    </row>
    <row r="211" spans="1:18" s="55" customFormat="1" ht="15.75" customHeight="1" thickBot="1" x14ac:dyDescent="0.25">
      <c r="A211" s="306" t="s">
        <v>21</v>
      </c>
      <c r="B211" s="307"/>
      <c r="C211" s="237">
        <f>C204+C206+C207+C208+C209+C210+220</f>
        <v>935</v>
      </c>
      <c r="D211" s="136">
        <f t="shared" ref="D211:O211" si="44">SUM(D204:D210)</f>
        <v>27.029999999999998</v>
      </c>
      <c r="E211" s="136">
        <f t="shared" si="44"/>
        <v>29.520000000000003</v>
      </c>
      <c r="F211" s="136">
        <f t="shared" si="44"/>
        <v>117.03</v>
      </c>
      <c r="G211" s="136">
        <f t="shared" si="44"/>
        <v>871.81000000000006</v>
      </c>
      <c r="H211" s="136">
        <f t="shared" si="44"/>
        <v>0.54700000000000004</v>
      </c>
      <c r="I211" s="136">
        <f t="shared" si="44"/>
        <v>237.03700000000001</v>
      </c>
      <c r="J211" s="136">
        <f t="shared" si="44"/>
        <v>219.62225100000001</v>
      </c>
      <c r="K211" s="136">
        <f t="shared" si="44"/>
        <v>2.8139999999999996</v>
      </c>
      <c r="L211" s="136">
        <f t="shared" si="44"/>
        <v>508.09</v>
      </c>
      <c r="M211" s="136">
        <f t="shared" si="44"/>
        <v>371.11</v>
      </c>
      <c r="N211" s="136">
        <f t="shared" si="44"/>
        <v>88.64</v>
      </c>
      <c r="O211" s="136">
        <f t="shared" si="44"/>
        <v>2.3150000000000004</v>
      </c>
      <c r="P211" s="91"/>
    </row>
    <row r="212" spans="1:18" s="146" customFormat="1" ht="16.5" customHeight="1" thickTop="1" x14ac:dyDescent="0.2">
      <c r="A212" s="308" t="s">
        <v>245</v>
      </c>
      <c r="B212" s="309"/>
      <c r="C212" s="223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262"/>
      <c r="P212" s="102"/>
    </row>
    <row r="213" spans="1:18" s="146" customFormat="1" ht="16.5" customHeight="1" x14ac:dyDescent="0.2">
      <c r="A213" s="74" t="s">
        <v>79</v>
      </c>
      <c r="B213" s="24" t="s">
        <v>115</v>
      </c>
      <c r="C213" s="25">
        <v>110</v>
      </c>
      <c r="D213" s="41">
        <v>11.07</v>
      </c>
      <c r="E213" s="41">
        <v>10.67</v>
      </c>
      <c r="F213" s="41">
        <v>12.01</v>
      </c>
      <c r="G213" s="41">
        <v>178.77</v>
      </c>
      <c r="H213" s="41">
        <v>4.3499999999999997E-2</v>
      </c>
      <c r="I213" s="41">
        <v>2.177</v>
      </c>
      <c r="J213" s="41">
        <v>0.06</v>
      </c>
      <c r="K213" s="41">
        <v>1.248</v>
      </c>
      <c r="L213" s="41">
        <v>54.41</v>
      </c>
      <c r="M213" s="41">
        <v>102.36799999999999</v>
      </c>
      <c r="N213" s="41">
        <v>18.608000000000001</v>
      </c>
      <c r="O213" s="45">
        <v>1.2870000000000001</v>
      </c>
      <c r="P213" s="91"/>
      <c r="R213" s="50"/>
    </row>
    <row r="214" spans="1:18" s="49" customFormat="1" ht="16.5" customHeight="1" x14ac:dyDescent="0.2">
      <c r="A214" s="61" t="s">
        <v>150</v>
      </c>
      <c r="B214" s="52" t="s">
        <v>93</v>
      </c>
      <c r="C214" s="227">
        <v>150</v>
      </c>
      <c r="D214" s="53">
        <v>4.07</v>
      </c>
      <c r="E214" s="53">
        <v>7.94</v>
      </c>
      <c r="F214" s="53">
        <v>11.16</v>
      </c>
      <c r="G214" s="53">
        <v>134.74</v>
      </c>
      <c r="H214" s="53">
        <v>0.08</v>
      </c>
      <c r="I214" s="53">
        <v>34</v>
      </c>
      <c r="J214" s="53">
        <v>0</v>
      </c>
      <c r="K214" s="53">
        <v>0</v>
      </c>
      <c r="L214" s="53">
        <v>122</v>
      </c>
      <c r="M214" s="53">
        <v>0</v>
      </c>
      <c r="N214" s="53">
        <v>0</v>
      </c>
      <c r="O214" s="60">
        <v>2</v>
      </c>
      <c r="P214" s="91"/>
    </row>
    <row r="215" spans="1:18" s="55" customFormat="1" ht="15.75" customHeight="1" x14ac:dyDescent="0.2">
      <c r="A215" s="61" t="s">
        <v>174</v>
      </c>
      <c r="B215" s="52" t="s">
        <v>59</v>
      </c>
      <c r="C215" s="227">
        <v>60</v>
      </c>
      <c r="D215" s="53">
        <v>4.5599999999999996</v>
      </c>
      <c r="E215" s="53">
        <v>0.48</v>
      </c>
      <c r="F215" s="53">
        <v>29.52</v>
      </c>
      <c r="G215" s="53">
        <v>141</v>
      </c>
      <c r="H215" s="53">
        <v>6.6000000000000003E-2</v>
      </c>
      <c r="I215" s="53">
        <v>0</v>
      </c>
      <c r="J215" s="53">
        <v>0</v>
      </c>
      <c r="K215" s="53">
        <v>0.66</v>
      </c>
      <c r="L215" s="53">
        <v>12</v>
      </c>
      <c r="M215" s="53">
        <v>39</v>
      </c>
      <c r="N215" s="53">
        <v>8.4</v>
      </c>
      <c r="O215" s="60">
        <v>0.66</v>
      </c>
      <c r="P215" s="90"/>
    </row>
    <row r="216" spans="1:18" s="57" customFormat="1" ht="18" customHeight="1" x14ac:dyDescent="0.2">
      <c r="A216" s="61" t="s">
        <v>149</v>
      </c>
      <c r="B216" s="26" t="s">
        <v>118</v>
      </c>
      <c r="C216" s="227">
        <v>200</v>
      </c>
      <c r="D216" s="53">
        <v>0.5</v>
      </c>
      <c r="E216" s="53">
        <v>0</v>
      </c>
      <c r="F216" s="53">
        <v>27</v>
      </c>
      <c r="G216" s="53">
        <v>110</v>
      </c>
      <c r="H216" s="53">
        <v>0.01</v>
      </c>
      <c r="I216" s="53">
        <v>0.5</v>
      </c>
      <c r="J216" s="53">
        <v>0</v>
      </c>
      <c r="K216" s="53">
        <v>0</v>
      </c>
      <c r="L216" s="53">
        <v>28</v>
      </c>
      <c r="M216" s="53">
        <v>19</v>
      </c>
      <c r="N216" s="53">
        <v>7</v>
      </c>
      <c r="O216" s="32">
        <v>0.14000000000000001</v>
      </c>
      <c r="P216" s="95"/>
    </row>
    <row r="217" spans="1:18" s="55" customFormat="1" ht="15.75" customHeight="1" thickBot="1" x14ac:dyDescent="0.25">
      <c r="A217" s="271" t="s">
        <v>246</v>
      </c>
      <c r="B217" s="272"/>
      <c r="C217" s="251">
        <f>SUM(C213:C216)</f>
        <v>520</v>
      </c>
      <c r="D217" s="34">
        <f t="shared" ref="D217:O217" si="45">SUM(D213:D216)</f>
        <v>20.2</v>
      </c>
      <c r="E217" s="34">
        <f t="shared" si="45"/>
        <v>19.09</v>
      </c>
      <c r="F217" s="34">
        <f t="shared" si="45"/>
        <v>79.69</v>
      </c>
      <c r="G217" s="34">
        <f t="shared" si="45"/>
        <v>564.51</v>
      </c>
      <c r="H217" s="34">
        <f t="shared" si="45"/>
        <v>0.19950000000000001</v>
      </c>
      <c r="I217" s="34">
        <f t="shared" si="45"/>
        <v>36.677</v>
      </c>
      <c r="J217" s="34">
        <f t="shared" si="45"/>
        <v>0.06</v>
      </c>
      <c r="K217" s="34">
        <f t="shared" si="45"/>
        <v>1.9079999999999999</v>
      </c>
      <c r="L217" s="34">
        <f t="shared" si="45"/>
        <v>216.41</v>
      </c>
      <c r="M217" s="34">
        <f t="shared" si="45"/>
        <v>160.36799999999999</v>
      </c>
      <c r="N217" s="34">
        <f t="shared" si="45"/>
        <v>34.008000000000003</v>
      </c>
      <c r="O217" s="34">
        <f t="shared" si="45"/>
        <v>4.0869999999999997</v>
      </c>
      <c r="P217" s="90"/>
    </row>
    <row r="218" spans="1:18" s="55" customFormat="1" ht="15.75" customHeight="1" thickTop="1" x14ac:dyDescent="0.2">
      <c r="A218" s="273" t="s">
        <v>249</v>
      </c>
      <c r="B218" s="274"/>
      <c r="C218" s="223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55"/>
      <c r="P218" s="90"/>
    </row>
    <row r="219" spans="1:18" ht="16.5" customHeight="1" x14ac:dyDescent="0.2">
      <c r="A219" s="61" t="s">
        <v>172</v>
      </c>
      <c r="B219" s="52" t="s">
        <v>99</v>
      </c>
      <c r="C219" s="227">
        <v>240</v>
      </c>
      <c r="D219" s="18">
        <v>6.96</v>
      </c>
      <c r="E219" s="18">
        <v>6</v>
      </c>
      <c r="F219" s="18">
        <v>9.6</v>
      </c>
      <c r="G219" s="18">
        <v>120</v>
      </c>
      <c r="H219" s="18">
        <v>9.6000000000000002E-2</v>
      </c>
      <c r="I219" s="18">
        <v>1.68</v>
      </c>
      <c r="J219" s="18">
        <v>4.8000000000000001E-2</v>
      </c>
      <c r="K219" s="18">
        <v>0</v>
      </c>
      <c r="L219" s="18">
        <v>288</v>
      </c>
      <c r="M219" s="18">
        <v>216</v>
      </c>
      <c r="N219" s="18">
        <v>33.6</v>
      </c>
      <c r="O219" s="21">
        <v>0.24</v>
      </c>
      <c r="P219" s="90"/>
    </row>
    <row r="220" spans="1:18" s="148" customFormat="1" ht="16.5" customHeight="1" x14ac:dyDescent="0.2">
      <c r="A220" s="61" t="s">
        <v>177</v>
      </c>
      <c r="B220" s="68" t="s">
        <v>108</v>
      </c>
      <c r="C220" s="227">
        <v>75</v>
      </c>
      <c r="D220" s="53">
        <v>6.12</v>
      </c>
      <c r="E220" s="53">
        <v>5.0999999999999996</v>
      </c>
      <c r="F220" s="53">
        <v>43.6</v>
      </c>
      <c r="G220" s="53">
        <v>245.1</v>
      </c>
      <c r="H220" s="53">
        <v>7.0000000000000007E-2</v>
      </c>
      <c r="I220" s="53">
        <v>2.855</v>
      </c>
      <c r="J220" s="53">
        <v>0</v>
      </c>
      <c r="K220" s="53">
        <v>0.46500000000000002</v>
      </c>
      <c r="L220" s="53">
        <v>8.6199999999999992</v>
      </c>
      <c r="M220" s="53">
        <v>37.35</v>
      </c>
      <c r="N220" s="53">
        <v>14.1</v>
      </c>
      <c r="O220" s="32">
        <v>0.56000000000000005</v>
      </c>
      <c r="P220" s="90"/>
    </row>
    <row r="221" spans="1:18" ht="15.75" customHeight="1" thickBot="1" x14ac:dyDescent="0.25">
      <c r="A221" s="271" t="s">
        <v>247</v>
      </c>
      <c r="B221" s="272"/>
      <c r="C221" s="251">
        <f>SUM(C219:C220)</f>
        <v>315</v>
      </c>
      <c r="D221" s="34">
        <f t="shared" ref="D221:O221" si="46">SUM(D219:D220)</f>
        <v>13.08</v>
      </c>
      <c r="E221" s="34">
        <f t="shared" si="46"/>
        <v>11.1</v>
      </c>
      <c r="F221" s="34">
        <f t="shared" si="46"/>
        <v>53.2</v>
      </c>
      <c r="G221" s="34">
        <f t="shared" si="46"/>
        <v>365.1</v>
      </c>
      <c r="H221" s="34">
        <f t="shared" si="46"/>
        <v>0.16600000000000001</v>
      </c>
      <c r="I221" s="34">
        <f t="shared" si="46"/>
        <v>4.5350000000000001</v>
      </c>
      <c r="J221" s="34">
        <f t="shared" si="46"/>
        <v>4.8000000000000001E-2</v>
      </c>
      <c r="K221" s="34">
        <f t="shared" si="46"/>
        <v>0.46500000000000002</v>
      </c>
      <c r="L221" s="34">
        <f t="shared" si="46"/>
        <v>296.62</v>
      </c>
      <c r="M221" s="34">
        <f t="shared" si="46"/>
        <v>253.35</v>
      </c>
      <c r="N221" s="34">
        <f t="shared" si="46"/>
        <v>47.7</v>
      </c>
      <c r="O221" s="34">
        <f t="shared" si="46"/>
        <v>0.8</v>
      </c>
      <c r="P221" s="90"/>
    </row>
    <row r="222" spans="1:18" ht="15.75" customHeight="1" thickTop="1" thickBot="1" x14ac:dyDescent="0.25">
      <c r="A222" s="278" t="s">
        <v>255</v>
      </c>
      <c r="B222" s="279"/>
      <c r="C222" s="280"/>
      <c r="D222" s="208">
        <f t="shared" ref="D222:O222" si="47">D202+D211+D217</f>
        <v>68.265000000000001</v>
      </c>
      <c r="E222" s="208">
        <f t="shared" si="47"/>
        <v>70.332000000000008</v>
      </c>
      <c r="F222" s="208">
        <f t="shared" si="47"/>
        <v>284.45999999999998</v>
      </c>
      <c r="G222" s="208">
        <f t="shared" si="47"/>
        <v>2066.5200000000004</v>
      </c>
      <c r="H222" s="208">
        <f t="shared" si="47"/>
        <v>1.0265</v>
      </c>
      <c r="I222" s="208">
        <f t="shared" si="47"/>
        <v>273.72399999999999</v>
      </c>
      <c r="J222" s="208">
        <f t="shared" si="47"/>
        <v>530.68225099999995</v>
      </c>
      <c r="K222" s="208">
        <f t="shared" si="47"/>
        <v>5.8979999999999997</v>
      </c>
      <c r="L222" s="208">
        <f t="shared" si="47"/>
        <v>967.93</v>
      </c>
      <c r="M222" s="208">
        <f t="shared" si="47"/>
        <v>742.13799999999992</v>
      </c>
      <c r="N222" s="208">
        <f t="shared" si="47"/>
        <v>182.84800000000001</v>
      </c>
      <c r="O222" s="208">
        <f t="shared" si="47"/>
        <v>16.122</v>
      </c>
      <c r="P222" s="90"/>
    </row>
    <row r="223" spans="1:18" ht="16.5" customHeight="1" thickTop="1" thickBot="1" x14ac:dyDescent="0.25">
      <c r="A223" s="299" t="s">
        <v>271</v>
      </c>
      <c r="B223" s="300"/>
      <c r="C223" s="301"/>
      <c r="D223" s="216">
        <f t="shared" ref="D223:O223" si="48">D202+D211+D221</f>
        <v>61.144999999999996</v>
      </c>
      <c r="E223" s="216">
        <f t="shared" si="48"/>
        <v>62.342000000000006</v>
      </c>
      <c r="F223" s="216">
        <f t="shared" si="48"/>
        <v>257.96999999999997</v>
      </c>
      <c r="G223" s="216">
        <f t="shared" si="48"/>
        <v>1867.1100000000001</v>
      </c>
      <c r="H223" s="216">
        <f t="shared" si="48"/>
        <v>0.9930000000000001</v>
      </c>
      <c r="I223" s="216">
        <f t="shared" si="48"/>
        <v>241.58199999999999</v>
      </c>
      <c r="J223" s="216">
        <f t="shared" si="48"/>
        <v>530.67025100000001</v>
      </c>
      <c r="K223" s="216">
        <f t="shared" si="48"/>
        <v>4.4549999999999992</v>
      </c>
      <c r="L223" s="216">
        <f t="shared" si="48"/>
        <v>1048.1399999999999</v>
      </c>
      <c r="M223" s="216">
        <f t="shared" si="48"/>
        <v>835.12</v>
      </c>
      <c r="N223" s="216">
        <f t="shared" si="48"/>
        <v>196.54000000000002</v>
      </c>
      <c r="O223" s="216">
        <f t="shared" si="48"/>
        <v>12.835000000000001</v>
      </c>
      <c r="P223" s="90"/>
    </row>
    <row r="224" spans="1:18" ht="17.25" customHeight="1" thickBot="1" x14ac:dyDescent="0.25">
      <c r="A224" s="302" t="s">
        <v>30</v>
      </c>
      <c r="B224" s="303"/>
      <c r="C224" s="217"/>
      <c r="D224" s="218">
        <f t="shared" ref="D224:O224" si="49">D202+D211+D217+D221</f>
        <v>81.344999999999999</v>
      </c>
      <c r="E224" s="218">
        <f t="shared" si="49"/>
        <v>81.432000000000002</v>
      </c>
      <c r="F224" s="218">
        <f t="shared" si="49"/>
        <v>337.65999999999997</v>
      </c>
      <c r="G224" s="218">
        <f t="shared" si="49"/>
        <v>2431.6200000000003</v>
      </c>
      <c r="H224" s="218">
        <f t="shared" si="49"/>
        <v>1.1924999999999999</v>
      </c>
      <c r="I224" s="218">
        <f t="shared" si="49"/>
        <v>278.25900000000001</v>
      </c>
      <c r="J224" s="218">
        <f t="shared" si="49"/>
        <v>530.73025099999995</v>
      </c>
      <c r="K224" s="218">
        <f t="shared" si="49"/>
        <v>6.3629999999999995</v>
      </c>
      <c r="L224" s="218">
        <f t="shared" si="49"/>
        <v>1264.55</v>
      </c>
      <c r="M224" s="218">
        <f t="shared" si="49"/>
        <v>995.48799999999994</v>
      </c>
      <c r="N224" s="218">
        <f t="shared" si="49"/>
        <v>230.548</v>
      </c>
      <c r="O224" s="218">
        <f t="shared" si="49"/>
        <v>16.922000000000001</v>
      </c>
      <c r="P224" s="90"/>
    </row>
    <row r="225" spans="1:16" ht="17.25" customHeight="1" x14ac:dyDescent="0.2"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16" t="s">
        <v>222</v>
      </c>
    </row>
    <row r="226" spans="1:16" ht="17.25" customHeight="1" x14ac:dyDescent="0.25">
      <c r="A226" s="202" t="s">
        <v>31</v>
      </c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</row>
    <row r="227" spans="1:16" ht="13.5" customHeight="1" thickBot="1" x14ac:dyDescent="0.25">
      <c r="A227" s="200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201"/>
      <c r="O227" s="201"/>
      <c r="P227" s="23"/>
    </row>
    <row r="228" spans="1:16" ht="15.75" customHeight="1" x14ac:dyDescent="0.2">
      <c r="A228" s="289" t="s">
        <v>2</v>
      </c>
      <c r="B228" s="291" t="s">
        <v>35</v>
      </c>
      <c r="C228" s="291" t="s">
        <v>3</v>
      </c>
      <c r="D228" s="281" t="s">
        <v>4</v>
      </c>
      <c r="E228" s="281"/>
      <c r="F228" s="281"/>
      <c r="G228" s="295" t="s">
        <v>5</v>
      </c>
      <c r="H228" s="281" t="s">
        <v>6</v>
      </c>
      <c r="I228" s="281"/>
      <c r="J228" s="281"/>
      <c r="K228" s="281"/>
      <c r="L228" s="281" t="s">
        <v>7</v>
      </c>
      <c r="M228" s="281"/>
      <c r="N228" s="281"/>
      <c r="O228" s="282"/>
      <c r="P228" s="287" t="s">
        <v>304</v>
      </c>
    </row>
    <row r="229" spans="1:16" ht="13.5" customHeight="1" thickBot="1" x14ac:dyDescent="0.25">
      <c r="A229" s="290"/>
      <c r="B229" s="292"/>
      <c r="C229" s="292"/>
      <c r="D229" s="203" t="s">
        <v>8</v>
      </c>
      <c r="E229" s="203" t="s">
        <v>9</v>
      </c>
      <c r="F229" s="203" t="s">
        <v>10</v>
      </c>
      <c r="G229" s="296"/>
      <c r="H229" s="203" t="s">
        <v>11</v>
      </c>
      <c r="I229" s="203" t="s">
        <v>12</v>
      </c>
      <c r="J229" s="203" t="s">
        <v>13</v>
      </c>
      <c r="K229" s="203" t="s">
        <v>14</v>
      </c>
      <c r="L229" s="203" t="s">
        <v>15</v>
      </c>
      <c r="M229" s="203" t="s">
        <v>16</v>
      </c>
      <c r="N229" s="203" t="s">
        <v>37</v>
      </c>
      <c r="O229" s="253" t="s">
        <v>17</v>
      </c>
      <c r="P229" s="288"/>
    </row>
    <row r="230" spans="1:16" ht="16.5" customHeight="1" thickTop="1" x14ac:dyDescent="0.2">
      <c r="A230" s="273" t="s">
        <v>18</v>
      </c>
      <c r="B230" s="274"/>
      <c r="C230" s="28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58"/>
      <c r="P230" s="93"/>
    </row>
    <row r="231" spans="1:16" s="23" customFormat="1" ht="16.5" customHeight="1" x14ac:dyDescent="0.2">
      <c r="A231" s="59" t="s">
        <v>197</v>
      </c>
      <c r="B231" s="52" t="s">
        <v>112</v>
      </c>
      <c r="C231" s="227" t="s">
        <v>182</v>
      </c>
      <c r="D231" s="53">
        <v>17.57</v>
      </c>
      <c r="E231" s="53">
        <v>18.940000000000001</v>
      </c>
      <c r="F231" s="53">
        <v>54.2</v>
      </c>
      <c r="G231" s="53">
        <v>456</v>
      </c>
      <c r="H231" s="53">
        <v>0.23</v>
      </c>
      <c r="I231" s="53">
        <v>0.05</v>
      </c>
      <c r="J231" s="53">
        <v>97</v>
      </c>
      <c r="K231" s="53">
        <v>0.45</v>
      </c>
      <c r="L231" s="53">
        <v>258.64999999999998</v>
      </c>
      <c r="M231" s="53">
        <v>137.91999999999999</v>
      </c>
      <c r="N231" s="53">
        <v>1</v>
      </c>
      <c r="O231" s="32">
        <v>1.85</v>
      </c>
      <c r="P231" s="93"/>
    </row>
    <row r="232" spans="1:16" s="23" customFormat="1" ht="16.5" customHeight="1" x14ac:dyDescent="0.2">
      <c r="A232" s="61" t="s">
        <v>161</v>
      </c>
      <c r="B232" s="52" t="s">
        <v>75</v>
      </c>
      <c r="C232" s="227">
        <v>100</v>
      </c>
      <c r="D232" s="18">
        <v>0.9</v>
      </c>
      <c r="E232" s="18">
        <v>0.2</v>
      </c>
      <c r="F232" s="18">
        <v>8.1</v>
      </c>
      <c r="G232" s="18">
        <v>43</v>
      </c>
      <c r="H232" s="18">
        <v>0.04</v>
      </c>
      <c r="I232" s="18">
        <v>60</v>
      </c>
      <c r="J232" s="18">
        <v>0</v>
      </c>
      <c r="K232" s="18">
        <v>0.2</v>
      </c>
      <c r="L232" s="18">
        <v>34</v>
      </c>
      <c r="M232" s="18">
        <v>23</v>
      </c>
      <c r="N232" s="18">
        <v>13</v>
      </c>
      <c r="O232" s="21">
        <v>0.3</v>
      </c>
      <c r="P232" s="93"/>
    </row>
    <row r="233" spans="1:16" s="55" customFormat="1" ht="15.75" customHeight="1" x14ac:dyDescent="0.2">
      <c r="A233" s="61" t="s">
        <v>165</v>
      </c>
      <c r="B233" s="52" t="s">
        <v>74</v>
      </c>
      <c r="C233" s="227">
        <v>200</v>
      </c>
      <c r="D233" s="53">
        <v>2.2000000000000002</v>
      </c>
      <c r="E233" s="53">
        <v>2.2000000000000002</v>
      </c>
      <c r="F233" s="53">
        <v>22.4</v>
      </c>
      <c r="G233" s="53">
        <v>118</v>
      </c>
      <c r="H233" s="53">
        <v>0.02</v>
      </c>
      <c r="I233" s="53">
        <v>0.2</v>
      </c>
      <c r="J233" s="53">
        <v>0.01</v>
      </c>
      <c r="K233" s="53">
        <v>0</v>
      </c>
      <c r="L233" s="53">
        <v>62</v>
      </c>
      <c r="M233" s="53">
        <v>71</v>
      </c>
      <c r="N233" s="53">
        <v>23</v>
      </c>
      <c r="O233" s="60">
        <v>1</v>
      </c>
      <c r="P233" s="96"/>
    </row>
    <row r="234" spans="1:16" s="146" customFormat="1" ht="15.75" customHeight="1" thickBot="1" x14ac:dyDescent="0.25">
      <c r="A234" s="297" t="s">
        <v>19</v>
      </c>
      <c r="B234" s="298"/>
      <c r="C234" s="252">
        <f>C233+C232+200</f>
        <v>500</v>
      </c>
      <c r="D234" s="33">
        <f t="shared" ref="D234:O234" si="50">SUM(D231:D233)</f>
        <v>20.669999999999998</v>
      </c>
      <c r="E234" s="33">
        <f t="shared" si="50"/>
        <v>21.34</v>
      </c>
      <c r="F234" s="33">
        <f t="shared" si="50"/>
        <v>84.7</v>
      </c>
      <c r="G234" s="33">
        <f t="shared" si="50"/>
        <v>617</v>
      </c>
      <c r="H234" s="33">
        <f t="shared" si="50"/>
        <v>0.29000000000000004</v>
      </c>
      <c r="I234" s="33">
        <f t="shared" si="50"/>
        <v>60.25</v>
      </c>
      <c r="J234" s="33">
        <f t="shared" si="50"/>
        <v>97.01</v>
      </c>
      <c r="K234" s="33">
        <f t="shared" si="50"/>
        <v>0.65</v>
      </c>
      <c r="L234" s="33">
        <f t="shared" si="50"/>
        <v>354.65</v>
      </c>
      <c r="M234" s="33">
        <f t="shared" si="50"/>
        <v>231.92</v>
      </c>
      <c r="N234" s="33">
        <f t="shared" si="50"/>
        <v>37</v>
      </c>
      <c r="O234" s="33">
        <f t="shared" si="50"/>
        <v>3.15</v>
      </c>
      <c r="P234" s="92"/>
    </row>
    <row r="235" spans="1:16" s="146" customFormat="1" ht="15.75" customHeight="1" thickTop="1" x14ac:dyDescent="0.2">
      <c r="A235" s="269" t="s">
        <v>20</v>
      </c>
      <c r="B235" s="270"/>
      <c r="C235" s="219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55"/>
      <c r="P235" s="91"/>
    </row>
    <row r="236" spans="1:16" s="146" customFormat="1" ht="16.5" customHeight="1" x14ac:dyDescent="0.2">
      <c r="A236" s="61" t="s">
        <v>81</v>
      </c>
      <c r="B236" s="52" t="s">
        <v>82</v>
      </c>
      <c r="C236" s="227">
        <v>60</v>
      </c>
      <c r="D236" s="53">
        <v>1.32</v>
      </c>
      <c r="E236" s="53">
        <v>0.24</v>
      </c>
      <c r="F236" s="53">
        <v>6.72</v>
      </c>
      <c r="G236" s="53">
        <v>34.799999999999997</v>
      </c>
      <c r="H236" s="53">
        <v>0.01</v>
      </c>
      <c r="I236" s="53">
        <v>2.88</v>
      </c>
      <c r="J236" s="53">
        <v>0.01</v>
      </c>
      <c r="K236" s="53">
        <v>0</v>
      </c>
      <c r="L236" s="53">
        <v>1.92</v>
      </c>
      <c r="M236" s="53">
        <v>30</v>
      </c>
      <c r="N236" s="53">
        <v>0</v>
      </c>
      <c r="O236" s="85">
        <v>0.24</v>
      </c>
      <c r="P236" s="91"/>
    </row>
    <row r="237" spans="1:16" s="23" customFormat="1" ht="16.5" customHeight="1" x14ac:dyDescent="0.2">
      <c r="A237" s="61" t="s">
        <v>196</v>
      </c>
      <c r="B237" s="52" t="s">
        <v>71</v>
      </c>
      <c r="C237" s="227">
        <v>230</v>
      </c>
      <c r="D237" s="53">
        <v>3.15</v>
      </c>
      <c r="E237" s="53">
        <v>4.9219999999999997</v>
      </c>
      <c r="F237" s="53">
        <v>12.87</v>
      </c>
      <c r="G237" s="53">
        <v>136.38999999999999</v>
      </c>
      <c r="H237" s="53">
        <v>0.13569999999999999</v>
      </c>
      <c r="I237" s="53">
        <v>5.359</v>
      </c>
      <c r="J237" s="53">
        <v>123</v>
      </c>
      <c r="K237" s="53">
        <v>2.2540000000000004</v>
      </c>
      <c r="L237" s="53">
        <v>38.18</v>
      </c>
      <c r="M237" s="53">
        <v>156.38</v>
      </c>
      <c r="N237" s="53">
        <v>35.19</v>
      </c>
      <c r="O237" s="32">
        <v>7.0000000000000007E-2</v>
      </c>
      <c r="P237" s="91"/>
    </row>
    <row r="238" spans="1:16" s="185" customFormat="1" ht="18" customHeight="1" x14ac:dyDescent="0.2">
      <c r="A238" s="61" t="s">
        <v>134</v>
      </c>
      <c r="B238" s="52" t="s">
        <v>89</v>
      </c>
      <c r="C238" s="227" t="s">
        <v>70</v>
      </c>
      <c r="D238" s="53">
        <v>16.98</v>
      </c>
      <c r="E238" s="53">
        <v>21.57</v>
      </c>
      <c r="F238" s="53">
        <v>34.1</v>
      </c>
      <c r="G238" s="53">
        <v>362.72</v>
      </c>
      <c r="H238" s="53">
        <v>1E-3</v>
      </c>
      <c r="I238" s="53">
        <v>4.5999999999999996</v>
      </c>
      <c r="J238" s="53">
        <v>160</v>
      </c>
      <c r="K238" s="53">
        <v>0.01</v>
      </c>
      <c r="L238" s="53">
        <v>184.66</v>
      </c>
      <c r="M238" s="53">
        <v>140.66999999999999</v>
      </c>
      <c r="N238" s="53">
        <v>2.27</v>
      </c>
      <c r="O238" s="54">
        <v>0.06</v>
      </c>
      <c r="P238" s="93"/>
    </row>
    <row r="239" spans="1:16" s="55" customFormat="1" ht="15.75" customHeight="1" x14ac:dyDescent="0.2">
      <c r="A239" s="61" t="s">
        <v>160</v>
      </c>
      <c r="B239" s="52" t="s">
        <v>44</v>
      </c>
      <c r="C239" s="227">
        <v>100</v>
      </c>
      <c r="D239" s="53">
        <v>6.6</v>
      </c>
      <c r="E239" s="53">
        <v>1.2</v>
      </c>
      <c r="F239" s="53">
        <v>33.4</v>
      </c>
      <c r="G239" s="53">
        <v>174</v>
      </c>
      <c r="H239" s="53">
        <v>0.18</v>
      </c>
      <c r="I239" s="53">
        <v>0</v>
      </c>
      <c r="J239" s="53">
        <v>0</v>
      </c>
      <c r="K239" s="53">
        <v>1.4</v>
      </c>
      <c r="L239" s="53">
        <v>35</v>
      </c>
      <c r="M239" s="53">
        <v>158</v>
      </c>
      <c r="N239" s="53">
        <v>47</v>
      </c>
      <c r="O239" s="54">
        <v>3.9</v>
      </c>
      <c r="P239" s="91"/>
    </row>
    <row r="240" spans="1:16" s="55" customFormat="1" ht="15.75" customHeight="1" x14ac:dyDescent="0.2">
      <c r="A240" s="62" t="s">
        <v>161</v>
      </c>
      <c r="B240" s="127" t="s">
        <v>60</v>
      </c>
      <c r="C240" s="128">
        <v>100</v>
      </c>
      <c r="D240" s="129">
        <v>1.5</v>
      </c>
      <c r="E240" s="129">
        <v>0.5</v>
      </c>
      <c r="F240" s="129">
        <v>21</v>
      </c>
      <c r="G240" s="129">
        <v>96</v>
      </c>
      <c r="H240" s="129">
        <v>0.04</v>
      </c>
      <c r="I240" s="129">
        <v>10</v>
      </c>
      <c r="J240" s="129">
        <v>0</v>
      </c>
      <c r="K240" s="129">
        <v>0.4</v>
      </c>
      <c r="L240" s="129">
        <v>8</v>
      </c>
      <c r="M240" s="129">
        <v>28</v>
      </c>
      <c r="N240" s="129">
        <v>42</v>
      </c>
      <c r="O240" s="88">
        <v>0.6</v>
      </c>
      <c r="P240" s="96"/>
    </row>
    <row r="241" spans="1:16" s="55" customFormat="1" ht="15.75" customHeight="1" x14ac:dyDescent="0.2">
      <c r="A241" s="61" t="s">
        <v>236</v>
      </c>
      <c r="B241" s="26" t="s">
        <v>244</v>
      </c>
      <c r="C241" s="227">
        <v>200</v>
      </c>
      <c r="D241" s="53">
        <v>0.1</v>
      </c>
      <c r="E241" s="53">
        <v>0</v>
      </c>
      <c r="F241" s="53">
        <v>21</v>
      </c>
      <c r="G241" s="53">
        <v>84.4</v>
      </c>
      <c r="H241" s="53">
        <v>0.02</v>
      </c>
      <c r="I241" s="53">
        <v>0.45</v>
      </c>
      <c r="J241" s="53">
        <v>0</v>
      </c>
      <c r="K241" s="53">
        <v>0</v>
      </c>
      <c r="L241" s="53">
        <v>26</v>
      </c>
      <c r="M241" s="53">
        <v>18</v>
      </c>
      <c r="N241" s="53">
        <v>6</v>
      </c>
      <c r="O241" s="32">
        <v>1.25</v>
      </c>
      <c r="P241" s="96"/>
    </row>
    <row r="242" spans="1:16" s="146" customFormat="1" ht="15.75" customHeight="1" thickBot="1" x14ac:dyDescent="0.25">
      <c r="A242" s="283" t="s">
        <v>21</v>
      </c>
      <c r="B242" s="284"/>
      <c r="C242" s="251">
        <f>C236+C237+200+C239+C240+C241</f>
        <v>890</v>
      </c>
      <c r="D242" s="34">
        <f t="shared" ref="D242:O242" si="51">SUM(D236:D241)</f>
        <v>29.65</v>
      </c>
      <c r="E242" s="34">
        <f t="shared" si="51"/>
        <v>28.431999999999999</v>
      </c>
      <c r="F242" s="34">
        <f t="shared" si="51"/>
        <v>129.09</v>
      </c>
      <c r="G242" s="34">
        <f t="shared" si="51"/>
        <v>888.31000000000006</v>
      </c>
      <c r="H242" s="34">
        <f t="shared" si="51"/>
        <v>0.38669999999999999</v>
      </c>
      <c r="I242" s="34">
        <f t="shared" si="51"/>
        <v>23.288999999999998</v>
      </c>
      <c r="J242" s="34">
        <f t="shared" si="51"/>
        <v>283.01</v>
      </c>
      <c r="K242" s="34">
        <f t="shared" si="51"/>
        <v>4.0640000000000001</v>
      </c>
      <c r="L242" s="34">
        <f t="shared" si="51"/>
        <v>293.76</v>
      </c>
      <c r="M242" s="34">
        <f t="shared" si="51"/>
        <v>531.04999999999995</v>
      </c>
      <c r="N242" s="34">
        <f t="shared" si="51"/>
        <v>132.46</v>
      </c>
      <c r="O242" s="34">
        <f t="shared" si="51"/>
        <v>6.1199999999999992</v>
      </c>
      <c r="P242" s="95"/>
    </row>
    <row r="243" spans="1:16" s="55" customFormat="1" ht="15.75" customHeight="1" thickTop="1" x14ac:dyDescent="0.2">
      <c r="A243" s="269" t="s">
        <v>245</v>
      </c>
      <c r="B243" s="270"/>
      <c r="C243" s="206"/>
      <c r="D243" s="207"/>
      <c r="E243" s="207"/>
      <c r="F243" s="207"/>
      <c r="G243" s="207"/>
      <c r="H243" s="207"/>
      <c r="I243" s="207"/>
      <c r="J243" s="207"/>
      <c r="K243" s="207"/>
      <c r="L243" s="207"/>
      <c r="M243" s="207"/>
      <c r="N243" s="207"/>
      <c r="O243" s="257"/>
      <c r="P243" s="91"/>
    </row>
    <row r="244" spans="1:16" s="23" customFormat="1" ht="16.5" customHeight="1" x14ac:dyDescent="0.2">
      <c r="A244" s="61" t="s">
        <v>140</v>
      </c>
      <c r="B244" s="52" t="s">
        <v>58</v>
      </c>
      <c r="C244" s="227">
        <v>180</v>
      </c>
      <c r="D244" s="53">
        <v>14.83</v>
      </c>
      <c r="E244" s="53">
        <v>20.07</v>
      </c>
      <c r="F244" s="53">
        <v>43.15</v>
      </c>
      <c r="G244" s="53">
        <v>415.45</v>
      </c>
      <c r="H244" s="53">
        <v>0.11076923076923077</v>
      </c>
      <c r="I244" s="53">
        <v>0</v>
      </c>
      <c r="J244" s="53">
        <v>97.2</v>
      </c>
      <c r="K244" s="53">
        <v>0.85</v>
      </c>
      <c r="L244" s="53">
        <v>152.4</v>
      </c>
      <c r="M244" s="53">
        <v>138.87</v>
      </c>
      <c r="N244" s="53">
        <v>11.61</v>
      </c>
      <c r="O244" s="60">
        <v>0.46</v>
      </c>
      <c r="P244" s="91"/>
    </row>
    <row r="245" spans="1:16" s="23" customFormat="1" ht="16.5" customHeight="1" x14ac:dyDescent="0.2">
      <c r="A245" s="61" t="s">
        <v>56</v>
      </c>
      <c r="B245" s="52" t="s">
        <v>57</v>
      </c>
      <c r="C245" s="227">
        <v>100</v>
      </c>
      <c r="D245" s="53">
        <v>3.1</v>
      </c>
      <c r="E245" s="53">
        <v>0.2</v>
      </c>
      <c r="F245" s="53">
        <v>6.7</v>
      </c>
      <c r="G245" s="53">
        <v>40</v>
      </c>
      <c r="H245" s="53">
        <v>0.12</v>
      </c>
      <c r="I245" s="53">
        <v>10</v>
      </c>
      <c r="J245" s="53">
        <v>0.3</v>
      </c>
      <c r="K245" s="53">
        <v>0</v>
      </c>
      <c r="L245" s="53">
        <v>20</v>
      </c>
      <c r="M245" s="53">
        <v>62</v>
      </c>
      <c r="N245" s="53">
        <v>21</v>
      </c>
      <c r="O245" s="60">
        <v>0.7</v>
      </c>
      <c r="P245" s="91"/>
    </row>
    <row r="246" spans="1:16" s="23" customFormat="1" ht="16.5" customHeight="1" x14ac:dyDescent="0.2">
      <c r="A246" s="61" t="s">
        <v>157</v>
      </c>
      <c r="B246" s="52" t="s">
        <v>59</v>
      </c>
      <c r="C246" s="227">
        <v>20</v>
      </c>
      <c r="D246" s="53">
        <v>1.52</v>
      </c>
      <c r="E246" s="53">
        <v>0.16</v>
      </c>
      <c r="F246" s="53">
        <v>9.84</v>
      </c>
      <c r="G246" s="53">
        <v>47</v>
      </c>
      <c r="H246" s="53">
        <v>2.2000000000000002E-2</v>
      </c>
      <c r="I246" s="53">
        <v>0</v>
      </c>
      <c r="J246" s="53">
        <v>0</v>
      </c>
      <c r="K246" s="53">
        <v>0.22</v>
      </c>
      <c r="L246" s="53">
        <v>4</v>
      </c>
      <c r="M246" s="53">
        <v>13</v>
      </c>
      <c r="N246" s="53">
        <v>2.8</v>
      </c>
      <c r="O246" s="60">
        <v>0.22</v>
      </c>
      <c r="P246" s="91"/>
    </row>
    <row r="247" spans="1:16" s="148" customFormat="1" ht="30.75" customHeight="1" x14ac:dyDescent="0.2">
      <c r="A247" s="61" t="s">
        <v>164</v>
      </c>
      <c r="B247" s="26" t="s">
        <v>94</v>
      </c>
      <c r="C247" s="227">
        <v>200</v>
      </c>
      <c r="D247" s="53">
        <v>0.3</v>
      </c>
      <c r="E247" s="53">
        <v>0</v>
      </c>
      <c r="F247" s="53">
        <v>20.100000000000001</v>
      </c>
      <c r="G247" s="53">
        <v>81</v>
      </c>
      <c r="H247" s="53">
        <v>0</v>
      </c>
      <c r="I247" s="53">
        <v>0.8</v>
      </c>
      <c r="J247" s="53">
        <v>0</v>
      </c>
      <c r="K247" s="53">
        <v>0</v>
      </c>
      <c r="L247" s="53">
        <v>10</v>
      </c>
      <c r="M247" s="53">
        <v>6</v>
      </c>
      <c r="N247" s="53">
        <v>3</v>
      </c>
      <c r="O247" s="32">
        <v>0.6</v>
      </c>
      <c r="P247" s="104"/>
    </row>
    <row r="248" spans="1:16" s="55" customFormat="1" ht="15.75" customHeight="1" thickBot="1" x14ac:dyDescent="0.25">
      <c r="A248" s="271" t="s">
        <v>246</v>
      </c>
      <c r="B248" s="272"/>
      <c r="C248" s="224">
        <v>500</v>
      </c>
      <c r="D248" s="34">
        <f t="shared" ref="D248:O248" si="52">SUM(D244:D247)</f>
        <v>19.75</v>
      </c>
      <c r="E248" s="34">
        <f t="shared" si="52"/>
        <v>20.43</v>
      </c>
      <c r="F248" s="34">
        <f t="shared" si="52"/>
        <v>79.789999999999992</v>
      </c>
      <c r="G248" s="34">
        <f t="shared" si="52"/>
        <v>583.45000000000005</v>
      </c>
      <c r="H248" s="34">
        <f t="shared" si="52"/>
        <v>0.2527692307692308</v>
      </c>
      <c r="I248" s="34">
        <f t="shared" si="52"/>
        <v>10.8</v>
      </c>
      <c r="J248" s="34">
        <f t="shared" si="52"/>
        <v>97.5</v>
      </c>
      <c r="K248" s="34">
        <f t="shared" si="52"/>
        <v>1.07</v>
      </c>
      <c r="L248" s="34">
        <f t="shared" si="52"/>
        <v>186.4</v>
      </c>
      <c r="M248" s="34">
        <f t="shared" si="52"/>
        <v>219.87</v>
      </c>
      <c r="N248" s="34">
        <f t="shared" si="52"/>
        <v>38.409999999999997</v>
      </c>
      <c r="O248" s="34">
        <f t="shared" si="52"/>
        <v>1.98</v>
      </c>
      <c r="P248" s="90"/>
    </row>
    <row r="249" spans="1:16" s="55" customFormat="1" ht="15.75" customHeight="1" thickTop="1" x14ac:dyDescent="0.2">
      <c r="A249" s="269" t="s">
        <v>249</v>
      </c>
      <c r="B249" s="270"/>
      <c r="C249" s="223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55"/>
      <c r="P249" s="90"/>
    </row>
    <row r="250" spans="1:16" s="23" customFormat="1" ht="16.5" customHeight="1" x14ac:dyDescent="0.2">
      <c r="A250" s="61" t="s">
        <v>172</v>
      </c>
      <c r="B250" s="52" t="s">
        <v>100</v>
      </c>
      <c r="C250" s="227">
        <v>250</v>
      </c>
      <c r="D250" s="53">
        <v>7.25</v>
      </c>
      <c r="E250" s="53">
        <v>6.25</v>
      </c>
      <c r="F250" s="53">
        <v>10</v>
      </c>
      <c r="G250" s="53">
        <v>125</v>
      </c>
      <c r="H250" s="53">
        <v>0.1</v>
      </c>
      <c r="I250" s="53">
        <v>1.75</v>
      </c>
      <c r="J250" s="53">
        <v>0.05</v>
      </c>
      <c r="K250" s="53">
        <v>0</v>
      </c>
      <c r="L250" s="53">
        <v>300</v>
      </c>
      <c r="M250" s="53">
        <v>225</v>
      </c>
      <c r="N250" s="53">
        <v>35</v>
      </c>
      <c r="O250" s="32">
        <v>0.25</v>
      </c>
      <c r="P250" s="90"/>
    </row>
    <row r="251" spans="1:16" s="49" customFormat="1" ht="30.75" customHeight="1" x14ac:dyDescent="0.2">
      <c r="A251" s="63" t="s">
        <v>176</v>
      </c>
      <c r="B251" s="68" t="s">
        <v>175</v>
      </c>
      <c r="C251" s="234">
        <v>50</v>
      </c>
      <c r="D251" s="220">
        <v>4.2</v>
      </c>
      <c r="E251" s="220">
        <v>8.3000000000000007</v>
      </c>
      <c r="F251" s="220">
        <v>43.9</v>
      </c>
      <c r="G251" s="220">
        <v>267.10000000000002</v>
      </c>
      <c r="H251" s="220">
        <v>0.05</v>
      </c>
      <c r="I251" s="220">
        <v>0</v>
      </c>
      <c r="J251" s="220">
        <v>0.04</v>
      </c>
      <c r="K251" s="220">
        <v>0.57999999999999996</v>
      </c>
      <c r="L251" s="220">
        <v>6.67</v>
      </c>
      <c r="M251" s="220">
        <v>26.67</v>
      </c>
      <c r="N251" s="220">
        <v>5</v>
      </c>
      <c r="O251" s="263">
        <v>0.42</v>
      </c>
      <c r="P251" s="90"/>
    </row>
    <row r="252" spans="1:16" ht="15.75" customHeight="1" thickBot="1" x14ac:dyDescent="0.25">
      <c r="A252" s="271" t="s">
        <v>247</v>
      </c>
      <c r="B252" s="272"/>
      <c r="C252" s="251">
        <f>SUM(C250:C251)</f>
        <v>300</v>
      </c>
      <c r="D252" s="208">
        <f>SUM(D250:D251)</f>
        <v>11.45</v>
      </c>
      <c r="E252" s="208">
        <f t="shared" ref="E252:O252" si="53">SUM(E250:E251)</f>
        <v>14.55</v>
      </c>
      <c r="F252" s="208">
        <f t="shared" si="53"/>
        <v>53.9</v>
      </c>
      <c r="G252" s="208">
        <f t="shared" si="53"/>
        <v>392.1</v>
      </c>
      <c r="H252" s="208">
        <f t="shared" si="53"/>
        <v>0.15000000000000002</v>
      </c>
      <c r="I252" s="208">
        <f t="shared" si="53"/>
        <v>1.75</v>
      </c>
      <c r="J252" s="208">
        <f t="shared" si="53"/>
        <v>0.09</v>
      </c>
      <c r="K252" s="208">
        <f t="shared" si="53"/>
        <v>0.57999999999999996</v>
      </c>
      <c r="L252" s="208">
        <f t="shared" si="53"/>
        <v>306.67</v>
      </c>
      <c r="M252" s="208">
        <f t="shared" si="53"/>
        <v>251.67000000000002</v>
      </c>
      <c r="N252" s="208">
        <f t="shared" si="53"/>
        <v>40</v>
      </c>
      <c r="O252" s="208">
        <f t="shared" si="53"/>
        <v>0.66999999999999993</v>
      </c>
      <c r="P252" s="90"/>
    </row>
    <row r="253" spans="1:16" ht="18.75" customHeight="1" thickTop="1" thickBot="1" x14ac:dyDescent="0.25">
      <c r="A253" s="278" t="s">
        <v>256</v>
      </c>
      <c r="B253" s="279"/>
      <c r="C253" s="280"/>
      <c r="D253" s="208">
        <f t="shared" ref="D253:O253" si="54">D234+D242+D248</f>
        <v>70.069999999999993</v>
      </c>
      <c r="E253" s="208">
        <f t="shared" si="54"/>
        <v>70.201999999999998</v>
      </c>
      <c r="F253" s="208">
        <f t="shared" si="54"/>
        <v>293.58000000000004</v>
      </c>
      <c r="G253" s="208">
        <f t="shared" si="54"/>
        <v>2088.7600000000002</v>
      </c>
      <c r="H253" s="208">
        <f t="shared" si="54"/>
        <v>0.92946923076923094</v>
      </c>
      <c r="I253" s="208">
        <f t="shared" si="54"/>
        <v>94.338999999999999</v>
      </c>
      <c r="J253" s="208">
        <f t="shared" si="54"/>
        <v>477.52</v>
      </c>
      <c r="K253" s="208">
        <f t="shared" si="54"/>
        <v>5.7840000000000007</v>
      </c>
      <c r="L253" s="208">
        <f t="shared" si="54"/>
        <v>834.81</v>
      </c>
      <c r="M253" s="208">
        <f t="shared" si="54"/>
        <v>982.83999999999992</v>
      </c>
      <c r="N253" s="208">
        <f t="shared" si="54"/>
        <v>207.87</v>
      </c>
      <c r="O253" s="208">
        <f t="shared" si="54"/>
        <v>11.25</v>
      </c>
      <c r="P253" s="90"/>
    </row>
    <row r="254" spans="1:16" ht="16.5" customHeight="1" thickTop="1" thickBot="1" x14ac:dyDescent="0.25">
      <c r="A254" s="278" t="s">
        <v>266</v>
      </c>
      <c r="B254" s="279"/>
      <c r="C254" s="280"/>
      <c r="D254" s="208">
        <f t="shared" ref="D254:O254" si="55">D234+D242+D252</f>
        <v>61.769999999999996</v>
      </c>
      <c r="E254" s="208">
        <f t="shared" si="55"/>
        <v>64.322000000000003</v>
      </c>
      <c r="F254" s="208">
        <f t="shared" si="55"/>
        <v>267.69</v>
      </c>
      <c r="G254" s="208">
        <f t="shared" si="55"/>
        <v>1897.4099999999999</v>
      </c>
      <c r="H254" s="208">
        <f t="shared" si="55"/>
        <v>0.8267000000000001</v>
      </c>
      <c r="I254" s="208">
        <f t="shared" si="55"/>
        <v>85.289000000000001</v>
      </c>
      <c r="J254" s="208">
        <f t="shared" si="55"/>
        <v>380.10999999999996</v>
      </c>
      <c r="K254" s="208">
        <f t="shared" si="55"/>
        <v>5.2940000000000005</v>
      </c>
      <c r="L254" s="208">
        <f t="shared" si="55"/>
        <v>955.07999999999993</v>
      </c>
      <c r="M254" s="208">
        <f t="shared" si="55"/>
        <v>1014.6399999999999</v>
      </c>
      <c r="N254" s="208">
        <f t="shared" si="55"/>
        <v>209.46</v>
      </c>
      <c r="O254" s="208">
        <f t="shared" si="55"/>
        <v>9.94</v>
      </c>
      <c r="P254" s="90"/>
    </row>
    <row r="255" spans="1:16" ht="17.25" customHeight="1" thickTop="1" thickBot="1" x14ac:dyDescent="0.25">
      <c r="A255" s="285" t="s">
        <v>32</v>
      </c>
      <c r="B255" s="286"/>
      <c r="C255" s="209"/>
      <c r="D255" s="210">
        <f t="shared" ref="D255:O255" si="56">D234+D242+D248+D252</f>
        <v>81.52</v>
      </c>
      <c r="E255" s="210">
        <f t="shared" si="56"/>
        <v>84.751999999999995</v>
      </c>
      <c r="F255" s="210">
        <f t="shared" si="56"/>
        <v>347.48</v>
      </c>
      <c r="G255" s="210">
        <f t="shared" si="56"/>
        <v>2480.86</v>
      </c>
      <c r="H255" s="210">
        <f t="shared" si="56"/>
        <v>1.0794692307692308</v>
      </c>
      <c r="I255" s="210">
        <f t="shared" si="56"/>
        <v>96.088999999999999</v>
      </c>
      <c r="J255" s="210">
        <f t="shared" si="56"/>
        <v>477.60999999999996</v>
      </c>
      <c r="K255" s="210">
        <f t="shared" si="56"/>
        <v>6.3640000000000008</v>
      </c>
      <c r="L255" s="210">
        <f t="shared" si="56"/>
        <v>1141.48</v>
      </c>
      <c r="M255" s="210">
        <f t="shared" si="56"/>
        <v>1234.51</v>
      </c>
      <c r="N255" s="210">
        <f t="shared" si="56"/>
        <v>247.87</v>
      </c>
      <c r="O255" s="210">
        <f t="shared" si="56"/>
        <v>11.92</v>
      </c>
      <c r="P255" s="90"/>
    </row>
    <row r="256" spans="1:16" ht="17.25" customHeight="1" x14ac:dyDescent="0.2"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16" t="s">
        <v>222</v>
      </c>
    </row>
    <row r="257" spans="1:16" ht="17.25" customHeight="1" x14ac:dyDescent="0.25">
      <c r="A257" s="202" t="s">
        <v>33</v>
      </c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</row>
    <row r="258" spans="1:16" ht="13.5" customHeight="1" thickBot="1" x14ac:dyDescent="0.25">
      <c r="A258" s="200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</row>
    <row r="259" spans="1:16" ht="20.25" customHeight="1" x14ac:dyDescent="0.2">
      <c r="A259" s="289" t="s">
        <v>2</v>
      </c>
      <c r="B259" s="291" t="s">
        <v>35</v>
      </c>
      <c r="C259" s="291" t="s">
        <v>3</v>
      </c>
      <c r="D259" s="281" t="s">
        <v>4</v>
      </c>
      <c r="E259" s="281"/>
      <c r="F259" s="281"/>
      <c r="G259" s="295" t="s">
        <v>5</v>
      </c>
      <c r="H259" s="281" t="s">
        <v>6</v>
      </c>
      <c r="I259" s="281"/>
      <c r="J259" s="281"/>
      <c r="K259" s="281"/>
      <c r="L259" s="281" t="s">
        <v>7</v>
      </c>
      <c r="M259" s="281"/>
      <c r="N259" s="281"/>
      <c r="O259" s="282"/>
      <c r="P259" s="287" t="s">
        <v>304</v>
      </c>
    </row>
    <row r="260" spans="1:16" ht="23.25" customHeight="1" thickBot="1" x14ac:dyDescent="0.25">
      <c r="A260" s="290"/>
      <c r="B260" s="292"/>
      <c r="C260" s="292"/>
      <c r="D260" s="203" t="s">
        <v>8</v>
      </c>
      <c r="E260" s="203" t="s">
        <v>9</v>
      </c>
      <c r="F260" s="203" t="s">
        <v>10</v>
      </c>
      <c r="G260" s="296"/>
      <c r="H260" s="203" t="s">
        <v>11</v>
      </c>
      <c r="I260" s="203" t="s">
        <v>12</v>
      </c>
      <c r="J260" s="203" t="s">
        <v>13</v>
      </c>
      <c r="K260" s="203" t="s">
        <v>14</v>
      </c>
      <c r="L260" s="203" t="s">
        <v>15</v>
      </c>
      <c r="M260" s="203" t="s">
        <v>16</v>
      </c>
      <c r="N260" s="203" t="s">
        <v>37</v>
      </c>
      <c r="O260" s="253" t="s">
        <v>17</v>
      </c>
      <c r="P260" s="288"/>
    </row>
    <row r="261" spans="1:16" ht="16.5" customHeight="1" thickTop="1" x14ac:dyDescent="0.2">
      <c r="A261" s="273" t="s">
        <v>18</v>
      </c>
      <c r="B261" s="274"/>
      <c r="C261" s="28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  <c r="O261" s="258"/>
      <c r="P261" s="93"/>
    </row>
    <row r="262" spans="1:16" ht="16.5" customHeight="1" x14ac:dyDescent="0.2">
      <c r="A262" s="61" t="s">
        <v>186</v>
      </c>
      <c r="B262" s="20" t="s">
        <v>153</v>
      </c>
      <c r="C262" s="227">
        <v>70</v>
      </c>
      <c r="D262" s="53">
        <v>11.4</v>
      </c>
      <c r="E262" s="53">
        <v>9.6</v>
      </c>
      <c r="F262" s="53">
        <v>21.2</v>
      </c>
      <c r="G262" s="53">
        <v>216.8</v>
      </c>
      <c r="H262" s="53">
        <v>0.1</v>
      </c>
      <c r="I262" s="53">
        <v>0</v>
      </c>
      <c r="J262" s="53">
        <v>75</v>
      </c>
      <c r="K262" s="53">
        <v>0.28000000000000003</v>
      </c>
      <c r="L262" s="53">
        <v>128.22</v>
      </c>
      <c r="M262" s="53">
        <v>102.1</v>
      </c>
      <c r="N262" s="53">
        <v>9</v>
      </c>
      <c r="O262" s="32">
        <v>0.9</v>
      </c>
      <c r="P262" s="91"/>
    </row>
    <row r="263" spans="1:16" ht="16.5" customHeight="1" x14ac:dyDescent="0.2">
      <c r="A263" s="61" t="s">
        <v>303</v>
      </c>
      <c r="B263" s="52" t="s">
        <v>97</v>
      </c>
      <c r="C263" s="227">
        <v>190</v>
      </c>
      <c r="D263" s="53">
        <v>7.71</v>
      </c>
      <c r="E263" s="53">
        <v>11.4</v>
      </c>
      <c r="F263" s="53">
        <v>41.74</v>
      </c>
      <c r="G263" s="53">
        <v>312.02</v>
      </c>
      <c r="H263" s="53">
        <v>0.2</v>
      </c>
      <c r="I263" s="53">
        <v>0</v>
      </c>
      <c r="J263" s="53">
        <v>183</v>
      </c>
      <c r="K263" s="53">
        <v>7.0000000000000007E-2</v>
      </c>
      <c r="L263" s="53">
        <v>39.450000000000003</v>
      </c>
      <c r="M263" s="53">
        <v>121.09</v>
      </c>
      <c r="N263" s="53">
        <v>30</v>
      </c>
      <c r="O263" s="60">
        <v>0.2</v>
      </c>
      <c r="P263" s="91"/>
    </row>
    <row r="264" spans="1:16" ht="16.5" customHeight="1" x14ac:dyDescent="0.2">
      <c r="A264" s="62" t="s">
        <v>161</v>
      </c>
      <c r="B264" s="127" t="s">
        <v>69</v>
      </c>
      <c r="C264" s="128">
        <v>100</v>
      </c>
      <c r="D264" s="129">
        <v>0.4</v>
      </c>
      <c r="E264" s="129">
        <v>0.4</v>
      </c>
      <c r="F264" s="129">
        <v>9.8000000000000007</v>
      </c>
      <c r="G264" s="129">
        <v>47</v>
      </c>
      <c r="H264" s="129">
        <v>0.03</v>
      </c>
      <c r="I264" s="129">
        <v>10</v>
      </c>
      <c r="J264" s="129">
        <v>0</v>
      </c>
      <c r="K264" s="129">
        <v>0.2</v>
      </c>
      <c r="L264" s="129">
        <v>16</v>
      </c>
      <c r="M264" s="129">
        <v>11</v>
      </c>
      <c r="N264" s="129">
        <v>9</v>
      </c>
      <c r="O264" s="109">
        <v>2.2000000000000002</v>
      </c>
      <c r="P264" s="91"/>
    </row>
    <row r="265" spans="1:16" s="55" customFormat="1" ht="15.75" customHeight="1" x14ac:dyDescent="0.2">
      <c r="A265" s="61" t="s">
        <v>162</v>
      </c>
      <c r="B265" s="52" t="s">
        <v>67</v>
      </c>
      <c r="C265" s="227">
        <v>200</v>
      </c>
      <c r="D265" s="53">
        <v>0.1</v>
      </c>
      <c r="E265" s="53">
        <v>0</v>
      </c>
      <c r="F265" s="53">
        <v>15.2</v>
      </c>
      <c r="G265" s="53">
        <v>61</v>
      </c>
      <c r="H265" s="53">
        <v>0</v>
      </c>
      <c r="I265" s="53">
        <v>2.8</v>
      </c>
      <c r="J265" s="53">
        <v>0</v>
      </c>
      <c r="K265" s="53">
        <v>0</v>
      </c>
      <c r="L265" s="53">
        <v>14.2</v>
      </c>
      <c r="M265" s="53">
        <v>4</v>
      </c>
      <c r="N265" s="53">
        <v>2</v>
      </c>
      <c r="O265" s="60">
        <v>0.4</v>
      </c>
      <c r="P265" s="93"/>
    </row>
    <row r="266" spans="1:16" s="55" customFormat="1" ht="16.5" customHeight="1" thickBot="1" x14ac:dyDescent="0.25">
      <c r="A266" s="271" t="s">
        <v>19</v>
      </c>
      <c r="B266" s="272"/>
      <c r="C266" s="251">
        <f>SUM(C262:C265)</f>
        <v>560</v>
      </c>
      <c r="D266" s="34">
        <f t="shared" ref="D266:O266" si="57">SUM(D262:D265)</f>
        <v>19.61</v>
      </c>
      <c r="E266" s="34">
        <f t="shared" si="57"/>
        <v>21.4</v>
      </c>
      <c r="F266" s="34">
        <f>SUM(F262:F265)</f>
        <v>87.94</v>
      </c>
      <c r="G266" s="34">
        <f>SUM(G262:G265)</f>
        <v>636.81999999999994</v>
      </c>
      <c r="H266" s="34">
        <f t="shared" si="57"/>
        <v>0.33000000000000007</v>
      </c>
      <c r="I266" s="34">
        <f t="shared" si="57"/>
        <v>12.8</v>
      </c>
      <c r="J266" s="34">
        <f t="shared" si="57"/>
        <v>258</v>
      </c>
      <c r="K266" s="34">
        <f t="shared" si="57"/>
        <v>0.55000000000000004</v>
      </c>
      <c r="L266" s="34">
        <f t="shared" si="57"/>
        <v>197.87</v>
      </c>
      <c r="M266" s="34">
        <f t="shared" si="57"/>
        <v>238.19</v>
      </c>
      <c r="N266" s="34">
        <f t="shared" si="57"/>
        <v>50</v>
      </c>
      <c r="O266" s="34">
        <f t="shared" si="57"/>
        <v>3.7</v>
      </c>
      <c r="P266" s="91"/>
    </row>
    <row r="267" spans="1:16" ht="16.5" customHeight="1" thickTop="1" x14ac:dyDescent="0.2">
      <c r="A267" s="273" t="s">
        <v>20</v>
      </c>
      <c r="B267" s="274"/>
      <c r="C267" s="223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55"/>
      <c r="P267" s="91"/>
    </row>
    <row r="268" spans="1:16" s="55" customFormat="1" ht="15.75" customHeight="1" x14ac:dyDescent="0.2">
      <c r="A268" s="61" t="s">
        <v>163</v>
      </c>
      <c r="B268" s="52" t="s">
        <v>297</v>
      </c>
      <c r="C268" s="227">
        <v>60</v>
      </c>
      <c r="D268" s="53">
        <v>1.44</v>
      </c>
      <c r="E268" s="53">
        <v>4.26</v>
      </c>
      <c r="F268" s="53">
        <v>6.24</v>
      </c>
      <c r="G268" s="53">
        <v>69</v>
      </c>
      <c r="H268" s="53">
        <v>0.02</v>
      </c>
      <c r="I268" s="53">
        <v>4.74</v>
      </c>
      <c r="J268" s="53">
        <v>0</v>
      </c>
      <c r="K268" s="53">
        <v>2.2799999999999998</v>
      </c>
      <c r="L268" s="53">
        <v>26.4</v>
      </c>
      <c r="M268" s="53">
        <v>34.799999999999997</v>
      </c>
      <c r="N268" s="53">
        <v>18</v>
      </c>
      <c r="O268" s="85">
        <v>1.02</v>
      </c>
      <c r="P268" s="90"/>
    </row>
    <row r="269" spans="1:16" s="146" customFormat="1" ht="15.75" customHeight="1" x14ac:dyDescent="0.2">
      <c r="A269" s="62" t="s">
        <v>143</v>
      </c>
      <c r="B269" s="127" t="s">
        <v>114</v>
      </c>
      <c r="C269" s="128" t="s">
        <v>98</v>
      </c>
      <c r="D269" s="129">
        <v>5.37</v>
      </c>
      <c r="E269" s="129">
        <v>5.41</v>
      </c>
      <c r="F269" s="129">
        <v>21.43</v>
      </c>
      <c r="G269" s="129">
        <v>144.57</v>
      </c>
      <c r="H269" s="129">
        <v>8.8199999999999987E-2</v>
      </c>
      <c r="I269" s="129">
        <v>6.93</v>
      </c>
      <c r="J269" s="129">
        <v>100</v>
      </c>
      <c r="K269" s="129">
        <v>1.155</v>
      </c>
      <c r="L269" s="129">
        <v>106.66</v>
      </c>
      <c r="M269" s="129">
        <v>157.22</v>
      </c>
      <c r="N269" s="129">
        <v>8.2200000000000006</v>
      </c>
      <c r="O269" s="88">
        <v>0.06</v>
      </c>
      <c r="P269" s="91"/>
    </row>
    <row r="270" spans="1:16" s="55" customFormat="1" ht="15.75" customHeight="1" x14ac:dyDescent="0.2">
      <c r="A270" s="63" t="s">
        <v>288</v>
      </c>
      <c r="B270" s="24" t="s">
        <v>289</v>
      </c>
      <c r="C270" s="25">
        <v>100</v>
      </c>
      <c r="D270" s="41">
        <v>11.41</v>
      </c>
      <c r="E270" s="41">
        <v>15.08</v>
      </c>
      <c r="F270" s="41">
        <v>15.68</v>
      </c>
      <c r="G270" s="41">
        <v>278.49</v>
      </c>
      <c r="H270" s="41">
        <v>0.12</v>
      </c>
      <c r="I270" s="41">
        <v>1.3</v>
      </c>
      <c r="J270" s="41">
        <v>153</v>
      </c>
      <c r="K270" s="41">
        <v>0</v>
      </c>
      <c r="L270" s="41">
        <v>187.69</v>
      </c>
      <c r="M270" s="41">
        <v>23.2</v>
      </c>
      <c r="N270" s="41">
        <v>0</v>
      </c>
      <c r="O270" s="64">
        <v>0.5</v>
      </c>
      <c r="P270" s="90"/>
    </row>
    <row r="271" spans="1:16" s="55" customFormat="1" ht="15.75" customHeight="1" x14ac:dyDescent="0.2">
      <c r="A271" s="187" t="s">
        <v>284</v>
      </c>
      <c r="B271" s="178" t="s">
        <v>283</v>
      </c>
      <c r="C271" s="179">
        <v>200</v>
      </c>
      <c r="D271" s="180">
        <v>7.54</v>
      </c>
      <c r="E271" s="180">
        <v>4.91</v>
      </c>
      <c r="F271" s="180">
        <v>38.72</v>
      </c>
      <c r="G271" s="180">
        <v>193.2</v>
      </c>
      <c r="H271" s="41">
        <v>0.08</v>
      </c>
      <c r="I271" s="41">
        <v>2.6599999999999999E-2</v>
      </c>
      <c r="J271" s="41">
        <v>200</v>
      </c>
      <c r="K271" s="41">
        <v>1.06</v>
      </c>
      <c r="L271" s="41">
        <v>7.6</v>
      </c>
      <c r="M271" s="41">
        <v>43.54</v>
      </c>
      <c r="N271" s="41">
        <v>10.8</v>
      </c>
      <c r="O271" s="64">
        <v>0.53</v>
      </c>
      <c r="P271" s="93"/>
    </row>
    <row r="272" spans="1:16" s="55" customFormat="1" ht="15.75" customHeight="1" x14ac:dyDescent="0.2">
      <c r="A272" s="61" t="s">
        <v>160</v>
      </c>
      <c r="B272" s="52" t="s">
        <v>44</v>
      </c>
      <c r="C272" s="227">
        <v>40</v>
      </c>
      <c r="D272" s="53">
        <v>2.64</v>
      </c>
      <c r="E272" s="53">
        <v>0.48</v>
      </c>
      <c r="F272" s="53">
        <v>13.36</v>
      </c>
      <c r="G272" s="53">
        <v>69.599999999999994</v>
      </c>
      <c r="H272" s="53">
        <v>7.1999999999999995E-2</v>
      </c>
      <c r="I272" s="53">
        <v>0</v>
      </c>
      <c r="J272" s="53">
        <v>0</v>
      </c>
      <c r="K272" s="53">
        <v>0.56000000000000005</v>
      </c>
      <c r="L272" s="53">
        <v>14</v>
      </c>
      <c r="M272" s="53">
        <v>63.2</v>
      </c>
      <c r="N272" s="53">
        <v>18.8</v>
      </c>
      <c r="O272" s="32">
        <v>1.56</v>
      </c>
      <c r="P272" s="102"/>
    </row>
    <row r="273" spans="1:16" ht="15.75" customHeight="1" x14ac:dyDescent="0.2">
      <c r="A273" s="61" t="s">
        <v>169</v>
      </c>
      <c r="B273" s="52" t="s">
        <v>73</v>
      </c>
      <c r="C273" s="227">
        <v>200</v>
      </c>
      <c r="D273" s="53">
        <v>0.7</v>
      </c>
      <c r="E273" s="53">
        <v>0.3</v>
      </c>
      <c r="F273" s="53">
        <v>21.23</v>
      </c>
      <c r="G273" s="53">
        <v>97</v>
      </c>
      <c r="H273" s="18">
        <v>0.01</v>
      </c>
      <c r="I273" s="18">
        <v>70</v>
      </c>
      <c r="J273" s="18">
        <v>0</v>
      </c>
      <c r="K273" s="18">
        <v>0</v>
      </c>
      <c r="L273" s="18">
        <v>12</v>
      </c>
      <c r="M273" s="18">
        <v>3</v>
      </c>
      <c r="N273" s="18">
        <v>3</v>
      </c>
      <c r="O273" s="21">
        <v>1.5</v>
      </c>
      <c r="P273" s="91"/>
    </row>
    <row r="274" spans="1:16" s="146" customFormat="1" ht="16.5" customHeight="1" thickBot="1" x14ac:dyDescent="0.25">
      <c r="A274" s="283" t="s">
        <v>21</v>
      </c>
      <c r="B274" s="284"/>
      <c r="C274" s="237">
        <f>C268+170+20+20+C270+C271+C272+C273</f>
        <v>810</v>
      </c>
      <c r="D274" s="136">
        <f>SUM(D268:D273)</f>
        <v>29.099999999999998</v>
      </c>
      <c r="E274" s="136">
        <f t="shared" ref="E274:O274" si="58">SUM(E268:E273)</f>
        <v>30.44</v>
      </c>
      <c r="F274" s="136">
        <f t="shared" si="58"/>
        <v>116.66</v>
      </c>
      <c r="G274" s="136">
        <f t="shared" si="58"/>
        <v>851.86</v>
      </c>
      <c r="H274" s="136">
        <f t="shared" si="58"/>
        <v>0.39019999999999999</v>
      </c>
      <c r="I274" s="136">
        <f t="shared" si="58"/>
        <v>82.996600000000001</v>
      </c>
      <c r="J274" s="136">
        <f t="shared" si="58"/>
        <v>453</v>
      </c>
      <c r="K274" s="136">
        <f t="shared" si="58"/>
        <v>5.0549999999999997</v>
      </c>
      <c r="L274" s="136">
        <f t="shared" si="58"/>
        <v>354.35</v>
      </c>
      <c r="M274" s="136">
        <f t="shared" si="58"/>
        <v>324.95999999999998</v>
      </c>
      <c r="N274" s="136">
        <f t="shared" si="58"/>
        <v>58.819999999999993</v>
      </c>
      <c r="O274" s="136">
        <f t="shared" si="58"/>
        <v>5.17</v>
      </c>
      <c r="P274" s="93"/>
    </row>
    <row r="275" spans="1:16" s="23" customFormat="1" ht="16.5" customHeight="1" thickTop="1" x14ac:dyDescent="0.2">
      <c r="A275" s="269" t="s">
        <v>245</v>
      </c>
      <c r="B275" s="270"/>
      <c r="C275" s="221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61"/>
      <c r="P275" s="90"/>
    </row>
    <row r="276" spans="1:16" s="57" customFormat="1" ht="15.75" x14ac:dyDescent="0.2">
      <c r="A276" s="61" t="s">
        <v>198</v>
      </c>
      <c r="B276" s="26" t="s">
        <v>116</v>
      </c>
      <c r="C276" s="227">
        <v>150</v>
      </c>
      <c r="D276" s="53">
        <v>19.27</v>
      </c>
      <c r="E276" s="53">
        <v>19.2</v>
      </c>
      <c r="F276" s="53">
        <v>40</v>
      </c>
      <c r="G276" s="53">
        <v>395</v>
      </c>
      <c r="H276" s="53">
        <v>0.08</v>
      </c>
      <c r="I276" s="53">
        <v>0.4</v>
      </c>
      <c r="J276" s="53">
        <v>0.08</v>
      </c>
      <c r="K276" s="53">
        <v>0.8</v>
      </c>
      <c r="L276" s="53">
        <v>273.33</v>
      </c>
      <c r="M276" s="53">
        <v>410.7</v>
      </c>
      <c r="N276" s="53">
        <v>42.7</v>
      </c>
      <c r="O276" s="60">
        <v>1</v>
      </c>
      <c r="P276" s="90"/>
    </row>
    <row r="277" spans="1:16" s="55" customFormat="1" ht="15.75" x14ac:dyDescent="0.2">
      <c r="A277" s="69" t="s">
        <v>324</v>
      </c>
      <c r="B277" s="52" t="s">
        <v>232</v>
      </c>
      <c r="C277" s="227">
        <v>60</v>
      </c>
      <c r="D277" s="53">
        <v>0.12</v>
      </c>
      <c r="E277" s="53">
        <v>3.3000000000000002E-2</v>
      </c>
      <c r="F277" s="53">
        <v>12.5</v>
      </c>
      <c r="G277" s="53">
        <v>50.75</v>
      </c>
      <c r="H277" s="53">
        <v>0.01</v>
      </c>
      <c r="I277" s="53">
        <v>0.876</v>
      </c>
      <c r="J277" s="53">
        <v>0</v>
      </c>
      <c r="K277" s="53">
        <v>0</v>
      </c>
      <c r="L277" s="53">
        <v>1.5</v>
      </c>
      <c r="M277" s="53">
        <v>1.3</v>
      </c>
      <c r="N277" s="53">
        <v>3.5</v>
      </c>
      <c r="O277" s="60">
        <v>0.15</v>
      </c>
      <c r="P277" s="90"/>
    </row>
    <row r="278" spans="1:16" s="146" customFormat="1" ht="30.75" customHeight="1" x14ac:dyDescent="0.2">
      <c r="A278" s="61" t="s">
        <v>161</v>
      </c>
      <c r="B278" s="52" t="s">
        <v>54</v>
      </c>
      <c r="C278" s="227">
        <v>100</v>
      </c>
      <c r="D278" s="53">
        <v>0.4</v>
      </c>
      <c r="E278" s="53">
        <v>0.3</v>
      </c>
      <c r="F278" s="53">
        <v>10.3</v>
      </c>
      <c r="G278" s="53">
        <v>47</v>
      </c>
      <c r="H278" s="53">
        <v>0.02</v>
      </c>
      <c r="I278" s="53">
        <v>5</v>
      </c>
      <c r="J278" s="53">
        <v>0</v>
      </c>
      <c r="K278" s="53">
        <v>0.4</v>
      </c>
      <c r="L278" s="53">
        <v>19</v>
      </c>
      <c r="M278" s="53">
        <v>12</v>
      </c>
      <c r="N278" s="53">
        <v>16</v>
      </c>
      <c r="O278" s="32">
        <v>2.2999999999999998</v>
      </c>
      <c r="P278" s="90"/>
    </row>
    <row r="279" spans="1:16" ht="16.5" customHeight="1" x14ac:dyDescent="0.2">
      <c r="A279" s="62" t="s">
        <v>164</v>
      </c>
      <c r="B279" s="127" t="s">
        <v>88</v>
      </c>
      <c r="C279" s="35">
        <v>200</v>
      </c>
      <c r="D279" s="137">
        <v>0.3</v>
      </c>
      <c r="E279" s="137">
        <v>0</v>
      </c>
      <c r="F279" s="137">
        <v>20.100000000000001</v>
      </c>
      <c r="G279" s="137">
        <v>81</v>
      </c>
      <c r="H279" s="137">
        <v>0</v>
      </c>
      <c r="I279" s="137">
        <v>0.8</v>
      </c>
      <c r="J279" s="137">
        <v>0</v>
      </c>
      <c r="K279" s="137">
        <v>0</v>
      </c>
      <c r="L279" s="137">
        <v>10</v>
      </c>
      <c r="M279" s="137">
        <v>6</v>
      </c>
      <c r="N279" s="137">
        <v>3</v>
      </c>
      <c r="O279" s="105">
        <v>0.6</v>
      </c>
      <c r="P279" s="90"/>
    </row>
    <row r="280" spans="1:16" ht="16.5" customHeight="1" thickBot="1" x14ac:dyDescent="0.25">
      <c r="A280" s="271" t="s">
        <v>246</v>
      </c>
      <c r="B280" s="272"/>
      <c r="C280" s="251">
        <f>SUM(C276:C279)</f>
        <v>510</v>
      </c>
      <c r="D280" s="34">
        <f>SUM(D276:D279)</f>
        <v>20.09</v>
      </c>
      <c r="E280" s="34">
        <f t="shared" ref="E280:O280" si="59">SUM(E276:E279)</f>
        <v>19.533000000000001</v>
      </c>
      <c r="F280" s="34">
        <f t="shared" si="59"/>
        <v>82.9</v>
      </c>
      <c r="G280" s="34">
        <f t="shared" si="59"/>
        <v>573.75</v>
      </c>
      <c r="H280" s="34">
        <f t="shared" si="59"/>
        <v>0.11</v>
      </c>
      <c r="I280" s="34">
        <f t="shared" si="59"/>
        <v>7.0759999999999996</v>
      </c>
      <c r="J280" s="34">
        <f t="shared" si="59"/>
        <v>0.08</v>
      </c>
      <c r="K280" s="34">
        <f t="shared" si="59"/>
        <v>1.2000000000000002</v>
      </c>
      <c r="L280" s="34">
        <f t="shared" si="59"/>
        <v>303.83</v>
      </c>
      <c r="M280" s="34">
        <f t="shared" si="59"/>
        <v>430</v>
      </c>
      <c r="N280" s="34">
        <f t="shared" si="59"/>
        <v>65.2</v>
      </c>
      <c r="O280" s="34">
        <f t="shared" si="59"/>
        <v>4.05</v>
      </c>
      <c r="P280" s="90"/>
    </row>
    <row r="281" spans="1:16" ht="18.75" customHeight="1" thickTop="1" x14ac:dyDescent="0.2">
      <c r="A281" s="273" t="s">
        <v>249</v>
      </c>
      <c r="B281" s="274"/>
      <c r="C281" s="223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55"/>
      <c r="P281" s="90"/>
    </row>
    <row r="282" spans="1:16" ht="16.5" customHeight="1" x14ac:dyDescent="0.2">
      <c r="A282" s="65" t="s">
        <v>172</v>
      </c>
      <c r="B282" s="20" t="s">
        <v>101</v>
      </c>
      <c r="C282" s="227">
        <v>250</v>
      </c>
      <c r="D282" s="18">
        <v>7.25</v>
      </c>
      <c r="E282" s="18">
        <v>6.25</v>
      </c>
      <c r="F282" s="18">
        <v>10</v>
      </c>
      <c r="G282" s="18">
        <v>125</v>
      </c>
      <c r="H282" s="18">
        <v>0.1</v>
      </c>
      <c r="I282" s="18">
        <v>14.25</v>
      </c>
      <c r="J282" s="18">
        <v>0.05</v>
      </c>
      <c r="K282" s="18">
        <v>0</v>
      </c>
      <c r="L282" s="18">
        <v>300</v>
      </c>
      <c r="M282" s="18">
        <v>225</v>
      </c>
      <c r="N282" s="18">
        <v>35</v>
      </c>
      <c r="O282" s="86">
        <v>0.25</v>
      </c>
      <c r="P282" s="90"/>
    </row>
    <row r="283" spans="1:16" ht="17.25" customHeight="1" x14ac:dyDescent="0.25">
      <c r="A283" s="61" t="s">
        <v>177</v>
      </c>
      <c r="B283" s="66" t="s">
        <v>109</v>
      </c>
      <c r="C283" s="214">
        <v>60</v>
      </c>
      <c r="D283" s="222">
        <v>5.76</v>
      </c>
      <c r="E283" s="222">
        <v>6.83</v>
      </c>
      <c r="F283" s="222">
        <v>39.79</v>
      </c>
      <c r="G283" s="222">
        <v>238.63</v>
      </c>
      <c r="H283" s="222">
        <v>0.06</v>
      </c>
      <c r="I283" s="222">
        <v>1.89</v>
      </c>
      <c r="J283" s="222">
        <v>0.05</v>
      </c>
      <c r="K283" s="222">
        <v>0.97</v>
      </c>
      <c r="L283" s="222">
        <v>18.09</v>
      </c>
      <c r="M283" s="222">
        <v>55.09</v>
      </c>
      <c r="N283" s="222">
        <v>17.260000000000002</v>
      </c>
      <c r="O283" s="264">
        <v>0.69</v>
      </c>
      <c r="P283" s="90"/>
    </row>
    <row r="284" spans="1:16" ht="17.25" customHeight="1" thickBot="1" x14ac:dyDescent="0.25">
      <c r="A284" s="271" t="s">
        <v>247</v>
      </c>
      <c r="B284" s="272"/>
      <c r="C284" s="251">
        <f>SUM(C282:C283)</f>
        <v>310</v>
      </c>
      <c r="D284" s="208">
        <f>SUM(D282:D283)</f>
        <v>13.01</v>
      </c>
      <c r="E284" s="208">
        <f t="shared" ref="E284:O284" si="60">SUM(E282:E283)</f>
        <v>13.08</v>
      </c>
      <c r="F284" s="208">
        <f t="shared" si="60"/>
        <v>49.79</v>
      </c>
      <c r="G284" s="208">
        <f t="shared" si="60"/>
        <v>363.63</v>
      </c>
      <c r="H284" s="208">
        <f t="shared" si="60"/>
        <v>0.16</v>
      </c>
      <c r="I284" s="208">
        <f t="shared" si="60"/>
        <v>16.14</v>
      </c>
      <c r="J284" s="208">
        <f t="shared" si="60"/>
        <v>0.1</v>
      </c>
      <c r="K284" s="208">
        <f t="shared" si="60"/>
        <v>0.97</v>
      </c>
      <c r="L284" s="208">
        <f t="shared" si="60"/>
        <v>318.08999999999997</v>
      </c>
      <c r="M284" s="208">
        <f t="shared" si="60"/>
        <v>280.09000000000003</v>
      </c>
      <c r="N284" s="208">
        <f t="shared" si="60"/>
        <v>52.260000000000005</v>
      </c>
      <c r="O284" s="208">
        <f t="shared" si="60"/>
        <v>0.94</v>
      </c>
      <c r="P284" s="90"/>
    </row>
    <row r="285" spans="1:16" ht="17.25" customHeight="1" thickTop="1" thickBot="1" x14ac:dyDescent="0.25">
      <c r="A285" s="278" t="s">
        <v>305</v>
      </c>
      <c r="B285" s="279"/>
      <c r="C285" s="280"/>
      <c r="D285" s="208">
        <f>D266+D274+D280</f>
        <v>68.8</v>
      </c>
      <c r="E285" s="208">
        <f t="shared" ref="E285:O285" si="61">E266+E274+E280</f>
        <v>71.373000000000005</v>
      </c>
      <c r="F285" s="208">
        <f t="shared" si="61"/>
        <v>287.5</v>
      </c>
      <c r="G285" s="208">
        <f t="shared" si="61"/>
        <v>2062.4299999999998</v>
      </c>
      <c r="H285" s="208">
        <f t="shared" si="61"/>
        <v>0.83020000000000005</v>
      </c>
      <c r="I285" s="208">
        <f t="shared" si="61"/>
        <v>102.87259999999999</v>
      </c>
      <c r="J285" s="208">
        <f t="shared" si="61"/>
        <v>711.08</v>
      </c>
      <c r="K285" s="208">
        <f t="shared" si="61"/>
        <v>6.8049999999999997</v>
      </c>
      <c r="L285" s="208">
        <f t="shared" si="61"/>
        <v>856.05</v>
      </c>
      <c r="M285" s="208">
        <f t="shared" si="61"/>
        <v>993.15</v>
      </c>
      <c r="N285" s="208">
        <f t="shared" si="61"/>
        <v>174.01999999999998</v>
      </c>
      <c r="O285" s="208">
        <f t="shared" si="61"/>
        <v>12.920000000000002</v>
      </c>
      <c r="P285" s="90"/>
    </row>
    <row r="286" spans="1:16" ht="17.25" thickTop="1" thickBot="1" x14ac:dyDescent="0.25">
      <c r="A286" s="278" t="s">
        <v>267</v>
      </c>
      <c r="B286" s="279"/>
      <c r="C286" s="280"/>
      <c r="D286" s="208">
        <f>D266+D274+D284</f>
        <v>61.719999999999992</v>
      </c>
      <c r="E286" s="208">
        <f t="shared" ref="E286:O286" si="62">E266+E274+E284</f>
        <v>64.92</v>
      </c>
      <c r="F286" s="208">
        <f t="shared" si="62"/>
        <v>254.39</v>
      </c>
      <c r="G286" s="208">
        <f t="shared" si="62"/>
        <v>1852.31</v>
      </c>
      <c r="H286" s="208">
        <f t="shared" si="62"/>
        <v>0.88020000000000009</v>
      </c>
      <c r="I286" s="208">
        <f t="shared" si="62"/>
        <v>111.9366</v>
      </c>
      <c r="J286" s="208">
        <f t="shared" si="62"/>
        <v>711.1</v>
      </c>
      <c r="K286" s="208">
        <f t="shared" si="62"/>
        <v>6.5749999999999993</v>
      </c>
      <c r="L286" s="208">
        <f t="shared" si="62"/>
        <v>870.31</v>
      </c>
      <c r="M286" s="208">
        <f t="shared" si="62"/>
        <v>843.24</v>
      </c>
      <c r="N286" s="208">
        <f t="shared" si="62"/>
        <v>161.07999999999998</v>
      </c>
      <c r="O286" s="208">
        <f t="shared" si="62"/>
        <v>9.81</v>
      </c>
      <c r="P286" s="96"/>
    </row>
    <row r="287" spans="1:16" ht="15.75" customHeight="1" thickTop="1" thickBot="1" x14ac:dyDescent="0.25">
      <c r="A287" s="285" t="s">
        <v>40</v>
      </c>
      <c r="B287" s="286"/>
      <c r="C287" s="209"/>
      <c r="D287" s="210">
        <f>D266+D274+D280+D284</f>
        <v>81.81</v>
      </c>
      <c r="E287" s="210">
        <f t="shared" ref="E287:O287" si="63">E266+E274+E280+E284</f>
        <v>84.453000000000003</v>
      </c>
      <c r="F287" s="210">
        <f t="shared" si="63"/>
        <v>337.29</v>
      </c>
      <c r="G287" s="210">
        <f t="shared" si="63"/>
        <v>2426.06</v>
      </c>
      <c r="H287" s="210">
        <f t="shared" si="63"/>
        <v>0.99020000000000008</v>
      </c>
      <c r="I287" s="210">
        <f t="shared" si="63"/>
        <v>119.01259999999999</v>
      </c>
      <c r="J287" s="210">
        <f t="shared" si="63"/>
        <v>711.18000000000006</v>
      </c>
      <c r="K287" s="210">
        <f t="shared" si="63"/>
        <v>7.7749999999999995</v>
      </c>
      <c r="L287" s="210">
        <f t="shared" si="63"/>
        <v>1174.1399999999999</v>
      </c>
      <c r="M287" s="210">
        <f t="shared" si="63"/>
        <v>1273.24</v>
      </c>
      <c r="N287" s="210">
        <f t="shared" si="63"/>
        <v>226.27999999999997</v>
      </c>
      <c r="O287" s="210">
        <f t="shared" si="63"/>
        <v>13.860000000000001</v>
      </c>
      <c r="P287" s="96"/>
    </row>
    <row r="288" spans="1:16" ht="16.5" customHeight="1" x14ac:dyDescent="0.2"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16" t="s">
        <v>222</v>
      </c>
      <c r="P288" s="106"/>
    </row>
    <row r="289" spans="1:16" s="23" customFormat="1" ht="16.5" customHeight="1" x14ac:dyDescent="0.25">
      <c r="A289" s="202" t="s">
        <v>34</v>
      </c>
      <c r="B289" s="56"/>
      <c r="C289" s="56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87" t="s">
        <v>304</v>
      </c>
    </row>
    <row r="290" spans="1:16" s="23" customFormat="1" ht="16.5" customHeight="1" thickBot="1" x14ac:dyDescent="0.25">
      <c r="A290" s="200"/>
      <c r="B290" s="56"/>
      <c r="C290" s="56"/>
      <c r="D290" s="201"/>
      <c r="E290" s="201"/>
      <c r="F290" s="201"/>
      <c r="G290" s="201"/>
      <c r="H290" s="201"/>
      <c r="I290" s="201"/>
      <c r="J290" s="201"/>
      <c r="K290" s="201"/>
      <c r="L290" s="201"/>
      <c r="M290" s="201"/>
      <c r="N290" s="201"/>
      <c r="O290" s="201"/>
      <c r="P290" s="288"/>
    </row>
    <row r="291" spans="1:16" ht="16.5" customHeight="1" x14ac:dyDescent="0.2">
      <c r="A291" s="289" t="s">
        <v>2</v>
      </c>
      <c r="B291" s="291" t="s">
        <v>35</v>
      </c>
      <c r="C291" s="291" t="s">
        <v>3</v>
      </c>
      <c r="D291" s="281" t="s">
        <v>4</v>
      </c>
      <c r="E291" s="281"/>
      <c r="F291" s="281"/>
      <c r="G291" s="293" t="s">
        <v>5</v>
      </c>
      <c r="H291" s="281" t="s">
        <v>6</v>
      </c>
      <c r="I291" s="281"/>
      <c r="J291" s="281"/>
      <c r="K291" s="281"/>
      <c r="L291" s="281" t="s">
        <v>7</v>
      </c>
      <c r="M291" s="281"/>
      <c r="N291" s="281"/>
      <c r="O291" s="282"/>
      <c r="P291" s="91"/>
    </row>
    <row r="292" spans="1:16" s="148" customFormat="1" ht="15.75" customHeight="1" thickBot="1" x14ac:dyDescent="0.25">
      <c r="A292" s="290"/>
      <c r="B292" s="292"/>
      <c r="C292" s="292"/>
      <c r="D292" s="203" t="s">
        <v>8</v>
      </c>
      <c r="E292" s="203" t="s">
        <v>9</v>
      </c>
      <c r="F292" s="203" t="s">
        <v>10</v>
      </c>
      <c r="G292" s="294"/>
      <c r="H292" s="203" t="s">
        <v>11</v>
      </c>
      <c r="I292" s="203" t="s">
        <v>12</v>
      </c>
      <c r="J292" s="203" t="s">
        <v>13</v>
      </c>
      <c r="K292" s="203" t="s">
        <v>14</v>
      </c>
      <c r="L292" s="203" t="s">
        <v>15</v>
      </c>
      <c r="M292" s="203" t="s">
        <v>16</v>
      </c>
      <c r="N292" s="203" t="s">
        <v>37</v>
      </c>
      <c r="O292" s="253" t="s">
        <v>17</v>
      </c>
      <c r="P292" s="91"/>
    </row>
    <row r="293" spans="1:16" s="146" customFormat="1" ht="16.5" thickTop="1" x14ac:dyDescent="0.2">
      <c r="A293" s="273" t="s">
        <v>18</v>
      </c>
      <c r="B293" s="274"/>
      <c r="C293" s="28"/>
      <c r="D293" s="204"/>
      <c r="E293" s="204"/>
      <c r="F293" s="204"/>
      <c r="G293" s="204"/>
      <c r="H293" s="204"/>
      <c r="I293" s="204"/>
      <c r="J293" s="204"/>
      <c r="K293" s="204"/>
      <c r="L293" s="204"/>
      <c r="M293" s="204"/>
      <c r="N293" s="204"/>
      <c r="O293" s="258"/>
      <c r="P293" s="91"/>
    </row>
    <row r="294" spans="1:16" ht="15.75" customHeight="1" x14ac:dyDescent="0.2">
      <c r="A294" s="61" t="s">
        <v>325</v>
      </c>
      <c r="B294" s="52" t="s">
        <v>148</v>
      </c>
      <c r="C294" s="227">
        <v>240</v>
      </c>
      <c r="D294" s="53">
        <v>12.42</v>
      </c>
      <c r="E294" s="53">
        <v>8.6999999999999993</v>
      </c>
      <c r="F294" s="53">
        <v>53.94</v>
      </c>
      <c r="G294" s="53">
        <v>307</v>
      </c>
      <c r="H294" s="53">
        <v>0.1772470588235294</v>
      </c>
      <c r="I294" s="53">
        <v>14</v>
      </c>
      <c r="J294" s="53">
        <v>285.60000000000002</v>
      </c>
      <c r="K294" s="53">
        <v>0.24</v>
      </c>
      <c r="L294" s="53">
        <v>101.58</v>
      </c>
      <c r="M294" s="53">
        <v>77.06</v>
      </c>
      <c r="N294" s="53">
        <v>52</v>
      </c>
      <c r="O294" s="32">
        <v>12</v>
      </c>
      <c r="P294" s="99"/>
    </row>
    <row r="295" spans="1:16" s="55" customFormat="1" ht="16.5" customHeight="1" x14ac:dyDescent="0.2">
      <c r="A295" s="61" t="s">
        <v>275</v>
      </c>
      <c r="B295" s="52" t="s">
        <v>276</v>
      </c>
      <c r="C295" s="227">
        <v>60</v>
      </c>
      <c r="D295" s="53">
        <v>2.74</v>
      </c>
      <c r="E295" s="53">
        <v>10.039999999999999</v>
      </c>
      <c r="F295" s="53">
        <v>18</v>
      </c>
      <c r="G295" s="53">
        <v>207.52</v>
      </c>
      <c r="H295" s="53">
        <v>0.05</v>
      </c>
      <c r="I295" s="53">
        <v>0</v>
      </c>
      <c r="J295" s="53">
        <v>60</v>
      </c>
      <c r="K295" s="53">
        <v>0.3</v>
      </c>
      <c r="L295" s="53">
        <v>49.2</v>
      </c>
      <c r="M295" s="53">
        <v>13</v>
      </c>
      <c r="N295" s="53">
        <v>6.05</v>
      </c>
      <c r="O295" s="32">
        <v>1.28</v>
      </c>
      <c r="P295" s="90"/>
    </row>
    <row r="296" spans="1:16" s="55" customFormat="1" ht="16.5" customHeight="1" x14ac:dyDescent="0.2">
      <c r="A296" s="61" t="s">
        <v>166</v>
      </c>
      <c r="B296" s="52" t="s">
        <v>78</v>
      </c>
      <c r="C296" s="227">
        <v>200</v>
      </c>
      <c r="D296" s="53">
        <v>3.2</v>
      </c>
      <c r="E296" s="53">
        <v>2.7</v>
      </c>
      <c r="F296" s="53">
        <v>15.9</v>
      </c>
      <c r="G296" s="53">
        <v>79</v>
      </c>
      <c r="H296" s="53">
        <v>0.04</v>
      </c>
      <c r="I296" s="53">
        <v>1.3</v>
      </c>
      <c r="J296" s="53">
        <v>0.02</v>
      </c>
      <c r="K296" s="53">
        <v>0</v>
      </c>
      <c r="L296" s="53">
        <v>126</v>
      </c>
      <c r="M296" s="53">
        <v>90</v>
      </c>
      <c r="N296" s="53">
        <v>14</v>
      </c>
      <c r="O296" s="60">
        <v>0.1</v>
      </c>
      <c r="P296" s="91"/>
    </row>
    <row r="297" spans="1:16" s="55" customFormat="1" ht="16.5" customHeight="1" thickBot="1" x14ac:dyDescent="0.25">
      <c r="A297" s="283" t="s">
        <v>19</v>
      </c>
      <c r="B297" s="284"/>
      <c r="C297" s="219">
        <f>SUM(C294:C296)</f>
        <v>500</v>
      </c>
      <c r="D297" s="36">
        <f t="shared" ref="D297:O297" si="64">SUM(D294:D296)</f>
        <v>18.36</v>
      </c>
      <c r="E297" s="36">
        <f t="shared" si="64"/>
        <v>21.439999999999998</v>
      </c>
      <c r="F297" s="36">
        <f t="shared" si="64"/>
        <v>87.84</v>
      </c>
      <c r="G297" s="36">
        <f t="shared" si="64"/>
        <v>593.52</v>
      </c>
      <c r="H297" s="36">
        <f t="shared" si="64"/>
        <v>0.26724705882352939</v>
      </c>
      <c r="I297" s="36">
        <f t="shared" si="64"/>
        <v>15.3</v>
      </c>
      <c r="J297" s="36">
        <f t="shared" si="64"/>
        <v>345.62</v>
      </c>
      <c r="K297" s="36">
        <f t="shared" si="64"/>
        <v>0.54</v>
      </c>
      <c r="L297" s="36">
        <f t="shared" si="64"/>
        <v>276.77999999999997</v>
      </c>
      <c r="M297" s="36">
        <f t="shared" si="64"/>
        <v>180.06</v>
      </c>
      <c r="N297" s="36">
        <f t="shared" si="64"/>
        <v>72.05</v>
      </c>
      <c r="O297" s="36">
        <f t="shared" si="64"/>
        <v>13.379999999999999</v>
      </c>
      <c r="P297" s="91"/>
    </row>
    <row r="298" spans="1:16" s="184" customFormat="1" ht="15.75" customHeight="1" thickTop="1" x14ac:dyDescent="0.2">
      <c r="A298" s="273" t="s">
        <v>20</v>
      </c>
      <c r="B298" s="274"/>
      <c r="C298" s="223"/>
      <c r="D298" s="205"/>
      <c r="E298" s="205"/>
      <c r="F298" s="205"/>
      <c r="G298" s="205"/>
      <c r="H298" s="205"/>
      <c r="I298" s="205"/>
      <c r="J298" s="205"/>
      <c r="K298" s="205"/>
      <c r="L298" s="205"/>
      <c r="M298" s="205"/>
      <c r="N298" s="205"/>
      <c r="O298" s="255"/>
      <c r="P298" s="91"/>
    </row>
    <row r="299" spans="1:16" ht="15.75" customHeight="1" x14ac:dyDescent="0.2">
      <c r="A299" s="61" t="s">
        <v>72</v>
      </c>
      <c r="B299" s="52" t="s">
        <v>50</v>
      </c>
      <c r="C299" s="227">
        <v>60</v>
      </c>
      <c r="D299" s="53">
        <v>1.2</v>
      </c>
      <c r="E299" s="53">
        <v>5.4</v>
      </c>
      <c r="F299" s="53">
        <v>5.12</v>
      </c>
      <c r="G299" s="53">
        <v>73.2</v>
      </c>
      <c r="H299" s="53">
        <v>0.01</v>
      </c>
      <c r="I299" s="53">
        <v>4.2</v>
      </c>
      <c r="J299" s="53">
        <v>0</v>
      </c>
      <c r="K299" s="53">
        <v>0</v>
      </c>
      <c r="L299" s="53">
        <v>24.6</v>
      </c>
      <c r="M299" s="53">
        <v>22.2</v>
      </c>
      <c r="N299" s="53">
        <v>9</v>
      </c>
      <c r="O299" s="32">
        <v>0.42</v>
      </c>
      <c r="P299" s="96"/>
    </row>
    <row r="300" spans="1:16" s="55" customFormat="1" ht="15.75" customHeight="1" x14ac:dyDescent="0.2">
      <c r="A300" s="61" t="s">
        <v>191</v>
      </c>
      <c r="B300" s="52" t="s">
        <v>117</v>
      </c>
      <c r="C300" s="227">
        <v>230</v>
      </c>
      <c r="D300" s="53">
        <v>2.1160000000000001</v>
      </c>
      <c r="E300" s="53">
        <v>3.91</v>
      </c>
      <c r="F300" s="53">
        <v>13.914999999999999</v>
      </c>
      <c r="G300" s="53">
        <v>99.36</v>
      </c>
      <c r="H300" s="53">
        <v>0.1794</v>
      </c>
      <c r="I300" s="53">
        <v>7.9810000000000008</v>
      </c>
      <c r="J300" s="53">
        <v>104</v>
      </c>
      <c r="K300" s="53">
        <v>0.20699999999999999</v>
      </c>
      <c r="L300" s="53">
        <v>17.48</v>
      </c>
      <c r="M300" s="53">
        <v>59.33</v>
      </c>
      <c r="N300" s="53">
        <v>23.46</v>
      </c>
      <c r="O300" s="32">
        <v>0.24</v>
      </c>
      <c r="P300" s="104"/>
    </row>
    <row r="301" spans="1:16" s="55" customFormat="1" ht="15.75" customHeight="1" x14ac:dyDescent="0.2">
      <c r="A301" s="74" t="s">
        <v>220</v>
      </c>
      <c r="B301" s="24" t="s">
        <v>221</v>
      </c>
      <c r="C301" s="25">
        <v>120</v>
      </c>
      <c r="D301" s="41">
        <v>14.86</v>
      </c>
      <c r="E301" s="41">
        <v>10.28</v>
      </c>
      <c r="F301" s="41">
        <v>7.92</v>
      </c>
      <c r="G301" s="41">
        <v>206.83</v>
      </c>
      <c r="H301" s="41">
        <v>0.03</v>
      </c>
      <c r="I301" s="41">
        <v>4.1500000000000004</v>
      </c>
      <c r="J301" s="41">
        <v>115</v>
      </c>
      <c r="K301" s="41">
        <v>1.35</v>
      </c>
      <c r="L301" s="41">
        <v>204.38</v>
      </c>
      <c r="M301" s="41">
        <v>143</v>
      </c>
      <c r="N301" s="41">
        <v>17.100000000000001</v>
      </c>
      <c r="O301" s="89">
        <v>13</v>
      </c>
      <c r="P301" s="91"/>
    </row>
    <row r="302" spans="1:16" s="55" customFormat="1" ht="15.75" customHeight="1" x14ac:dyDescent="0.2">
      <c r="A302" s="40" t="s">
        <v>141</v>
      </c>
      <c r="B302" s="24" t="s">
        <v>48</v>
      </c>
      <c r="C302" s="25">
        <v>200</v>
      </c>
      <c r="D302" s="41">
        <v>3.61</v>
      </c>
      <c r="E302" s="41">
        <v>8.9700000000000006</v>
      </c>
      <c r="F302" s="41">
        <v>24.61</v>
      </c>
      <c r="G302" s="41">
        <v>189.11</v>
      </c>
      <c r="H302" s="41">
        <v>0.19</v>
      </c>
      <c r="I302" s="41">
        <v>0.9</v>
      </c>
      <c r="J302" s="41">
        <v>6.9000000000000006E-2</v>
      </c>
      <c r="K302" s="41">
        <v>0.2</v>
      </c>
      <c r="L302" s="41">
        <v>52</v>
      </c>
      <c r="M302" s="41">
        <v>114</v>
      </c>
      <c r="N302" s="41">
        <v>32</v>
      </c>
      <c r="O302" s="265">
        <v>4.1900000000000004</v>
      </c>
      <c r="P302" s="91"/>
    </row>
    <row r="303" spans="1:16" s="23" customFormat="1" ht="26.25" customHeight="1" x14ac:dyDescent="0.2">
      <c r="A303" s="61" t="s">
        <v>157</v>
      </c>
      <c r="B303" s="52" t="s">
        <v>59</v>
      </c>
      <c r="C303" s="227">
        <v>90</v>
      </c>
      <c r="D303" s="53">
        <v>6.84</v>
      </c>
      <c r="E303" s="53">
        <v>0.72</v>
      </c>
      <c r="F303" s="53">
        <v>44.28</v>
      </c>
      <c r="G303" s="53">
        <v>211.5</v>
      </c>
      <c r="H303" s="53">
        <v>0.1</v>
      </c>
      <c r="I303" s="53">
        <v>0</v>
      </c>
      <c r="J303" s="53">
        <v>0</v>
      </c>
      <c r="K303" s="53">
        <v>0.99</v>
      </c>
      <c r="L303" s="53">
        <v>18</v>
      </c>
      <c r="M303" s="53">
        <v>58.5</v>
      </c>
      <c r="N303" s="53">
        <v>12.6</v>
      </c>
      <c r="O303" s="32">
        <v>0.99</v>
      </c>
      <c r="P303" s="91"/>
    </row>
    <row r="304" spans="1:16" s="23" customFormat="1" ht="15.75" customHeight="1" x14ac:dyDescent="0.2">
      <c r="A304" s="37" t="s">
        <v>161</v>
      </c>
      <c r="B304" s="52" t="s">
        <v>64</v>
      </c>
      <c r="C304" s="227">
        <v>100</v>
      </c>
      <c r="D304" s="53">
        <v>0.8</v>
      </c>
      <c r="E304" s="53">
        <v>0.4</v>
      </c>
      <c r="F304" s="53">
        <v>8.1</v>
      </c>
      <c r="G304" s="53">
        <v>47</v>
      </c>
      <c r="H304" s="18">
        <v>0.02</v>
      </c>
      <c r="I304" s="18">
        <v>180</v>
      </c>
      <c r="J304" s="18">
        <v>0</v>
      </c>
      <c r="K304" s="18">
        <v>0.3</v>
      </c>
      <c r="L304" s="18">
        <v>40</v>
      </c>
      <c r="M304" s="18">
        <v>34</v>
      </c>
      <c r="N304" s="18">
        <v>25</v>
      </c>
      <c r="O304" s="19">
        <v>0.8</v>
      </c>
      <c r="P304" s="91"/>
    </row>
    <row r="305" spans="1:16" s="55" customFormat="1" ht="15.75" customHeight="1" x14ac:dyDescent="0.2">
      <c r="A305" s="114" t="s">
        <v>214</v>
      </c>
      <c r="B305" s="115" t="s">
        <v>243</v>
      </c>
      <c r="C305" s="116">
        <v>200</v>
      </c>
      <c r="D305" s="117">
        <v>0.2</v>
      </c>
      <c r="E305" s="117">
        <v>0.1</v>
      </c>
      <c r="F305" s="176">
        <v>12.81</v>
      </c>
      <c r="G305" s="117">
        <v>44</v>
      </c>
      <c r="H305" s="117">
        <v>0.01</v>
      </c>
      <c r="I305" s="117">
        <v>28.4</v>
      </c>
      <c r="J305" s="117">
        <v>0</v>
      </c>
      <c r="K305" s="117">
        <v>0.1</v>
      </c>
      <c r="L305" s="117">
        <v>7.5</v>
      </c>
      <c r="M305" s="117">
        <v>6.4</v>
      </c>
      <c r="N305" s="117">
        <v>6.1</v>
      </c>
      <c r="O305" s="118">
        <v>0.28999999999999998</v>
      </c>
      <c r="P305" s="91"/>
    </row>
    <row r="306" spans="1:16" s="55" customFormat="1" ht="15.75" customHeight="1" thickBot="1" x14ac:dyDescent="0.25">
      <c r="A306" s="283" t="s">
        <v>21</v>
      </c>
      <c r="B306" s="284"/>
      <c r="C306" s="251">
        <f t="shared" ref="C306:O306" si="65">SUM(C299:C305)</f>
        <v>1000</v>
      </c>
      <c r="D306" s="34">
        <f t="shared" si="65"/>
        <v>29.625999999999998</v>
      </c>
      <c r="E306" s="34">
        <f t="shared" si="65"/>
        <v>29.78</v>
      </c>
      <c r="F306" s="34">
        <f t="shared" si="65"/>
        <v>116.755</v>
      </c>
      <c r="G306" s="34">
        <f t="shared" si="65"/>
        <v>871</v>
      </c>
      <c r="H306" s="34">
        <f t="shared" si="65"/>
        <v>0.53939999999999999</v>
      </c>
      <c r="I306" s="34">
        <f t="shared" si="65"/>
        <v>225.631</v>
      </c>
      <c r="J306" s="34">
        <f t="shared" si="65"/>
        <v>219.06899999999999</v>
      </c>
      <c r="K306" s="34">
        <f t="shared" si="65"/>
        <v>3.1469999999999998</v>
      </c>
      <c r="L306" s="34">
        <f t="shared" si="65"/>
        <v>363.96</v>
      </c>
      <c r="M306" s="34">
        <f t="shared" si="65"/>
        <v>437.42999999999995</v>
      </c>
      <c r="N306" s="34">
        <f t="shared" si="65"/>
        <v>125.25999999999999</v>
      </c>
      <c r="O306" s="34">
        <f t="shared" si="65"/>
        <v>19.93</v>
      </c>
      <c r="P306" s="90"/>
    </row>
    <row r="307" spans="1:16" s="55" customFormat="1" ht="15.75" customHeight="1" thickTop="1" x14ac:dyDescent="0.2">
      <c r="A307" s="269" t="s">
        <v>245</v>
      </c>
      <c r="B307" s="270"/>
      <c r="C307" s="206"/>
      <c r="D307" s="207"/>
      <c r="E307" s="207"/>
      <c r="F307" s="207"/>
      <c r="G307" s="207"/>
      <c r="H307" s="207"/>
      <c r="I307" s="207"/>
      <c r="J307" s="207"/>
      <c r="K307" s="207"/>
      <c r="L307" s="207"/>
      <c r="M307" s="207"/>
      <c r="N307" s="207"/>
      <c r="O307" s="266"/>
      <c r="P307" s="100"/>
    </row>
    <row r="308" spans="1:16" s="55" customFormat="1" ht="15.75" customHeight="1" x14ac:dyDescent="0.2">
      <c r="A308" s="63" t="s">
        <v>312</v>
      </c>
      <c r="B308" s="24" t="s">
        <v>280</v>
      </c>
      <c r="C308" s="25">
        <v>180</v>
      </c>
      <c r="D308" s="41">
        <v>14.57</v>
      </c>
      <c r="E308" s="41">
        <v>18.64</v>
      </c>
      <c r="F308" s="41">
        <v>31.49</v>
      </c>
      <c r="G308" s="41">
        <v>359.08</v>
      </c>
      <c r="H308" s="41">
        <v>0.01</v>
      </c>
      <c r="I308" s="41">
        <v>0.25</v>
      </c>
      <c r="J308" s="41">
        <v>31.4</v>
      </c>
      <c r="K308" s="41">
        <v>0.25</v>
      </c>
      <c r="L308" s="41">
        <v>19</v>
      </c>
      <c r="M308" s="41">
        <v>23.5</v>
      </c>
      <c r="N308" s="41">
        <v>10</v>
      </c>
      <c r="O308" s="64">
        <v>1</v>
      </c>
      <c r="P308" s="91"/>
    </row>
    <row r="309" spans="1:16" ht="16.5" customHeight="1" x14ac:dyDescent="0.2">
      <c r="A309" s="61" t="s">
        <v>161</v>
      </c>
      <c r="B309" s="52" t="s">
        <v>184</v>
      </c>
      <c r="C309" s="227">
        <v>100</v>
      </c>
      <c r="D309" s="18">
        <v>0.6</v>
      </c>
      <c r="E309" s="18">
        <v>0.6</v>
      </c>
      <c r="F309" s="18">
        <v>15.4</v>
      </c>
      <c r="G309" s="18">
        <v>72</v>
      </c>
      <c r="H309" s="18">
        <v>0.05</v>
      </c>
      <c r="I309" s="18">
        <v>6</v>
      </c>
      <c r="J309" s="18">
        <v>0</v>
      </c>
      <c r="K309" s="18">
        <v>0.4</v>
      </c>
      <c r="L309" s="18">
        <v>30</v>
      </c>
      <c r="M309" s="18">
        <v>22</v>
      </c>
      <c r="N309" s="18">
        <v>17</v>
      </c>
      <c r="O309" s="21">
        <v>0.6</v>
      </c>
      <c r="P309" s="90"/>
    </row>
    <row r="310" spans="1:16" s="48" customFormat="1" ht="16.5" customHeight="1" x14ac:dyDescent="0.2">
      <c r="A310" s="61" t="s">
        <v>160</v>
      </c>
      <c r="B310" s="52" t="s">
        <v>44</v>
      </c>
      <c r="C310" s="227">
        <v>40</v>
      </c>
      <c r="D310" s="53">
        <v>2.64</v>
      </c>
      <c r="E310" s="53">
        <v>0.48</v>
      </c>
      <c r="F310" s="53">
        <v>13.36</v>
      </c>
      <c r="G310" s="53">
        <v>69.599999999999994</v>
      </c>
      <c r="H310" s="53">
        <v>7.1999999999999995E-2</v>
      </c>
      <c r="I310" s="53">
        <v>0</v>
      </c>
      <c r="J310" s="53">
        <v>0</v>
      </c>
      <c r="K310" s="53">
        <v>0.56000000000000005</v>
      </c>
      <c r="L310" s="53">
        <v>14</v>
      </c>
      <c r="M310" s="53">
        <v>63.2</v>
      </c>
      <c r="N310" s="53">
        <v>18.8</v>
      </c>
      <c r="O310" s="32">
        <v>1.56</v>
      </c>
      <c r="P310" s="90"/>
    </row>
    <row r="311" spans="1:16" s="55" customFormat="1" ht="15.75" customHeight="1" x14ac:dyDescent="0.2">
      <c r="A311" s="61" t="s">
        <v>149</v>
      </c>
      <c r="B311" s="26" t="s">
        <v>118</v>
      </c>
      <c r="C311" s="227">
        <v>200</v>
      </c>
      <c r="D311" s="53">
        <v>0.5</v>
      </c>
      <c r="E311" s="53">
        <v>0</v>
      </c>
      <c r="F311" s="53">
        <v>27</v>
      </c>
      <c r="G311" s="53">
        <v>110</v>
      </c>
      <c r="H311" s="53">
        <v>0.01</v>
      </c>
      <c r="I311" s="53">
        <v>0.5</v>
      </c>
      <c r="J311" s="53">
        <v>0</v>
      </c>
      <c r="K311" s="53">
        <v>0</v>
      </c>
      <c r="L311" s="53">
        <v>28</v>
      </c>
      <c r="M311" s="53">
        <v>19</v>
      </c>
      <c r="N311" s="53">
        <v>7</v>
      </c>
      <c r="O311" s="32">
        <v>0.14000000000000001</v>
      </c>
      <c r="P311" s="90"/>
    </row>
    <row r="312" spans="1:16" s="55" customFormat="1" ht="15.75" customHeight="1" thickBot="1" x14ac:dyDescent="0.25">
      <c r="A312" s="271" t="s">
        <v>246</v>
      </c>
      <c r="B312" s="272"/>
      <c r="C312" s="251">
        <f t="shared" ref="C312:O312" si="66">SUM(C308:C311)</f>
        <v>520</v>
      </c>
      <c r="D312" s="34">
        <f t="shared" si="66"/>
        <v>18.309999999999999</v>
      </c>
      <c r="E312" s="34">
        <f t="shared" si="66"/>
        <v>19.720000000000002</v>
      </c>
      <c r="F312" s="34">
        <f t="shared" si="66"/>
        <v>87.25</v>
      </c>
      <c r="G312" s="34">
        <f t="shared" si="66"/>
        <v>610.67999999999995</v>
      </c>
      <c r="H312" s="34">
        <f t="shared" si="66"/>
        <v>0.14200000000000002</v>
      </c>
      <c r="I312" s="34">
        <f t="shared" si="66"/>
        <v>6.75</v>
      </c>
      <c r="J312" s="34">
        <f t="shared" si="66"/>
        <v>31.4</v>
      </c>
      <c r="K312" s="34">
        <f t="shared" si="66"/>
        <v>1.21</v>
      </c>
      <c r="L312" s="34">
        <f t="shared" si="66"/>
        <v>91</v>
      </c>
      <c r="M312" s="34">
        <f t="shared" si="66"/>
        <v>127.7</v>
      </c>
      <c r="N312" s="34">
        <f t="shared" si="66"/>
        <v>52.8</v>
      </c>
      <c r="O312" s="34">
        <f t="shared" si="66"/>
        <v>3.3000000000000003</v>
      </c>
      <c r="P312" s="90"/>
    </row>
    <row r="313" spans="1:16" ht="15.75" customHeight="1" thickTop="1" x14ac:dyDescent="0.2">
      <c r="A313" s="273" t="s">
        <v>249</v>
      </c>
      <c r="B313" s="274"/>
      <c r="C313" s="223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32"/>
      <c r="P313" s="90"/>
    </row>
    <row r="314" spans="1:16" ht="16.5" customHeight="1" x14ac:dyDescent="0.2">
      <c r="A314" s="65" t="s">
        <v>172</v>
      </c>
      <c r="B314" s="20" t="s">
        <v>102</v>
      </c>
      <c r="C314" s="227">
        <v>250</v>
      </c>
      <c r="D314" s="18">
        <v>7.25</v>
      </c>
      <c r="E314" s="18">
        <v>6.25</v>
      </c>
      <c r="F314" s="18">
        <v>10</v>
      </c>
      <c r="G314" s="18">
        <v>125</v>
      </c>
      <c r="H314" s="18">
        <v>0.1</v>
      </c>
      <c r="I314" s="18">
        <v>14.25</v>
      </c>
      <c r="J314" s="18">
        <v>0.05</v>
      </c>
      <c r="K314" s="18">
        <v>0</v>
      </c>
      <c r="L314" s="18">
        <v>300</v>
      </c>
      <c r="M314" s="18">
        <v>225</v>
      </c>
      <c r="N314" s="18">
        <v>35</v>
      </c>
      <c r="O314" s="86">
        <v>0.25</v>
      </c>
      <c r="P314" s="90"/>
    </row>
    <row r="315" spans="1:16" ht="17.25" customHeight="1" x14ac:dyDescent="0.2">
      <c r="A315" s="61" t="s">
        <v>293</v>
      </c>
      <c r="B315" s="75" t="s">
        <v>294</v>
      </c>
      <c r="C315" s="234">
        <v>50</v>
      </c>
      <c r="D315" s="41">
        <v>2.3050000000000002</v>
      </c>
      <c r="E315" s="41">
        <v>11.4</v>
      </c>
      <c r="F315" s="41">
        <v>30.77</v>
      </c>
      <c r="G315" s="41">
        <v>234.5</v>
      </c>
      <c r="H315" s="41">
        <v>0</v>
      </c>
      <c r="I315" s="41">
        <v>4.4999999999999998E-2</v>
      </c>
      <c r="J315" s="41">
        <v>0</v>
      </c>
      <c r="K315" s="41">
        <v>0</v>
      </c>
      <c r="L315" s="41">
        <v>12.1</v>
      </c>
      <c r="M315" s="41">
        <v>0</v>
      </c>
      <c r="N315" s="41">
        <v>2.15</v>
      </c>
      <c r="O315" s="89">
        <v>0.23</v>
      </c>
      <c r="P315" s="90"/>
    </row>
    <row r="316" spans="1:16" ht="17.25" customHeight="1" thickBot="1" x14ac:dyDescent="0.25">
      <c r="A316" s="271" t="s">
        <v>247</v>
      </c>
      <c r="B316" s="272"/>
      <c r="C316" s="224">
        <f>SUM(C314:C315)</f>
        <v>300</v>
      </c>
      <c r="D316" s="34">
        <f>SUM(D314:D315)</f>
        <v>9.5549999999999997</v>
      </c>
      <c r="E316" s="34">
        <f t="shared" ref="E316:O316" si="67">SUM(E314:E315)</f>
        <v>17.649999999999999</v>
      </c>
      <c r="F316" s="34">
        <f t="shared" si="67"/>
        <v>40.769999999999996</v>
      </c>
      <c r="G316" s="34">
        <f t="shared" si="67"/>
        <v>359.5</v>
      </c>
      <c r="H316" s="34">
        <f t="shared" si="67"/>
        <v>0.1</v>
      </c>
      <c r="I316" s="34">
        <f t="shared" si="67"/>
        <v>14.295</v>
      </c>
      <c r="J316" s="34">
        <f t="shared" si="67"/>
        <v>0.05</v>
      </c>
      <c r="K316" s="34">
        <f t="shared" si="67"/>
        <v>0</v>
      </c>
      <c r="L316" s="34">
        <f t="shared" si="67"/>
        <v>312.10000000000002</v>
      </c>
      <c r="M316" s="34">
        <f t="shared" si="67"/>
        <v>225</v>
      </c>
      <c r="N316" s="34">
        <f t="shared" si="67"/>
        <v>37.15</v>
      </c>
      <c r="O316" s="34">
        <f t="shared" si="67"/>
        <v>0.48</v>
      </c>
      <c r="P316" s="90"/>
    </row>
    <row r="317" spans="1:16" ht="17.25" customHeight="1" thickTop="1" thickBot="1" x14ac:dyDescent="0.25">
      <c r="A317" s="275" t="s">
        <v>257</v>
      </c>
      <c r="B317" s="276"/>
      <c r="C317" s="277"/>
      <c r="D317" s="208">
        <f t="shared" ref="D317:O317" si="68">D297+D306+D312</f>
        <v>66.295999999999992</v>
      </c>
      <c r="E317" s="208">
        <f t="shared" si="68"/>
        <v>70.94</v>
      </c>
      <c r="F317" s="208">
        <f t="shared" si="68"/>
        <v>291.84500000000003</v>
      </c>
      <c r="G317" s="208">
        <f t="shared" si="68"/>
        <v>2075.1999999999998</v>
      </c>
      <c r="H317" s="208">
        <f t="shared" si="68"/>
        <v>0.9486470588235294</v>
      </c>
      <c r="I317" s="208">
        <f t="shared" si="68"/>
        <v>247.68100000000001</v>
      </c>
      <c r="J317" s="208">
        <f t="shared" si="68"/>
        <v>596.08899999999994</v>
      </c>
      <c r="K317" s="208">
        <f t="shared" si="68"/>
        <v>4.8970000000000002</v>
      </c>
      <c r="L317" s="208">
        <f t="shared" si="68"/>
        <v>731.74</v>
      </c>
      <c r="M317" s="208">
        <f t="shared" si="68"/>
        <v>745.19</v>
      </c>
      <c r="N317" s="208">
        <f t="shared" si="68"/>
        <v>250.11</v>
      </c>
      <c r="O317" s="208">
        <f t="shared" si="68"/>
        <v>36.61</v>
      </c>
      <c r="P317" s="90"/>
    </row>
    <row r="318" spans="1:16" ht="17.25" thickTop="1" thickBot="1" x14ac:dyDescent="0.25">
      <c r="A318" s="278" t="s">
        <v>268</v>
      </c>
      <c r="B318" s="279"/>
      <c r="C318" s="280"/>
      <c r="D318" s="208">
        <f t="shared" ref="D318:O318" si="69">D297+D306+D316</f>
        <v>57.540999999999997</v>
      </c>
      <c r="E318" s="208">
        <f t="shared" si="69"/>
        <v>68.87</v>
      </c>
      <c r="F318" s="208">
        <f t="shared" si="69"/>
        <v>245.36500000000001</v>
      </c>
      <c r="G318" s="208">
        <f t="shared" si="69"/>
        <v>1824.02</v>
      </c>
      <c r="H318" s="208">
        <f t="shared" si="69"/>
        <v>0.90664705882352936</v>
      </c>
      <c r="I318" s="208">
        <f t="shared" si="69"/>
        <v>255.226</v>
      </c>
      <c r="J318" s="208">
        <f t="shared" si="69"/>
        <v>564.73899999999992</v>
      </c>
      <c r="K318" s="208">
        <f t="shared" si="69"/>
        <v>3.6869999999999998</v>
      </c>
      <c r="L318" s="208">
        <f t="shared" si="69"/>
        <v>952.84</v>
      </c>
      <c r="M318" s="208">
        <f t="shared" si="69"/>
        <v>842.49</v>
      </c>
      <c r="N318" s="208">
        <f t="shared" si="69"/>
        <v>234.46</v>
      </c>
      <c r="O318" s="208">
        <f t="shared" si="69"/>
        <v>33.79</v>
      </c>
      <c r="P318" s="90"/>
    </row>
    <row r="319" spans="1:16" ht="17.25" thickTop="1" thickBot="1" x14ac:dyDescent="0.25">
      <c r="A319" s="267" t="s">
        <v>41</v>
      </c>
      <c r="B319" s="268"/>
      <c r="C319" s="209"/>
      <c r="D319" s="210">
        <f t="shared" ref="D319:O319" si="70">D297+D306+D312+D316</f>
        <v>75.850999999999999</v>
      </c>
      <c r="E319" s="210">
        <f t="shared" si="70"/>
        <v>88.59</v>
      </c>
      <c r="F319" s="210">
        <f t="shared" si="70"/>
        <v>332.61500000000001</v>
      </c>
      <c r="G319" s="210">
        <f t="shared" si="70"/>
        <v>2434.6999999999998</v>
      </c>
      <c r="H319" s="210">
        <f t="shared" si="70"/>
        <v>1.0486470588235295</v>
      </c>
      <c r="I319" s="210">
        <f t="shared" si="70"/>
        <v>261.976</v>
      </c>
      <c r="J319" s="210">
        <f t="shared" si="70"/>
        <v>596.1389999999999</v>
      </c>
      <c r="K319" s="210">
        <f t="shared" si="70"/>
        <v>4.8970000000000002</v>
      </c>
      <c r="L319" s="210">
        <f t="shared" si="70"/>
        <v>1043.8400000000001</v>
      </c>
      <c r="M319" s="210">
        <f t="shared" si="70"/>
        <v>970.19</v>
      </c>
      <c r="N319" s="210">
        <f t="shared" si="70"/>
        <v>287.26</v>
      </c>
      <c r="O319" s="210">
        <f t="shared" si="70"/>
        <v>37.089999999999996</v>
      </c>
      <c r="P319" s="90"/>
    </row>
  </sheetData>
  <mergeCells count="191">
    <mergeCell ref="L4:O4"/>
    <mergeCell ref="P4:P5"/>
    <mergeCell ref="A6:B6"/>
    <mergeCell ref="A11:B11"/>
    <mergeCell ref="A12:B12"/>
    <mergeCell ref="A20:B20"/>
    <mergeCell ref="A4:A5"/>
    <mergeCell ref="B4:B5"/>
    <mergeCell ref="C4:C5"/>
    <mergeCell ref="D4:F4"/>
    <mergeCell ref="G4:G5"/>
    <mergeCell ref="H4:K4"/>
    <mergeCell ref="A33:B33"/>
    <mergeCell ref="A36:A37"/>
    <mergeCell ref="B36:B37"/>
    <mergeCell ref="C36:C37"/>
    <mergeCell ref="D36:F36"/>
    <mergeCell ref="G36:G37"/>
    <mergeCell ref="A21:B21"/>
    <mergeCell ref="A26:B26"/>
    <mergeCell ref="A27:B27"/>
    <mergeCell ref="A30:B30"/>
    <mergeCell ref="A31:C31"/>
    <mergeCell ref="A32:C32"/>
    <mergeCell ref="A50:B50"/>
    <mergeCell ref="A51:B51"/>
    <mergeCell ref="A52:B52"/>
    <mergeCell ref="A57:B57"/>
    <mergeCell ref="A58:B58"/>
    <mergeCell ref="A61:B61"/>
    <mergeCell ref="H36:K36"/>
    <mergeCell ref="L36:O36"/>
    <mergeCell ref="P36:P37"/>
    <mergeCell ref="A38:B38"/>
    <mergeCell ref="A43:B43"/>
    <mergeCell ref="A44:B44"/>
    <mergeCell ref="L68:O68"/>
    <mergeCell ref="P68:P69"/>
    <mergeCell ref="A70:B70"/>
    <mergeCell ref="A62:C62"/>
    <mergeCell ref="A63:C63"/>
    <mergeCell ref="A64:B64"/>
    <mergeCell ref="A68:A69"/>
    <mergeCell ref="B68:B69"/>
    <mergeCell ref="C68:C69"/>
    <mergeCell ref="A74:B74"/>
    <mergeCell ref="A75:B75"/>
    <mergeCell ref="A82:B82"/>
    <mergeCell ref="A83:B83"/>
    <mergeCell ref="A88:B88"/>
    <mergeCell ref="A89:B89"/>
    <mergeCell ref="D68:F68"/>
    <mergeCell ref="G68:G69"/>
    <mergeCell ref="H68:K68"/>
    <mergeCell ref="L99:O99"/>
    <mergeCell ref="P99:P100"/>
    <mergeCell ref="A101:B101"/>
    <mergeCell ref="A92:B92"/>
    <mergeCell ref="A93:C93"/>
    <mergeCell ref="A94:C94"/>
    <mergeCell ref="A95:B95"/>
    <mergeCell ref="A99:A100"/>
    <mergeCell ref="B99:B100"/>
    <mergeCell ref="C99:C100"/>
    <mergeCell ref="A106:B106"/>
    <mergeCell ref="A107:B107"/>
    <mergeCell ref="A114:B114"/>
    <mergeCell ref="A115:B115"/>
    <mergeCell ref="A120:B120"/>
    <mergeCell ref="A121:B121"/>
    <mergeCell ref="D99:F99"/>
    <mergeCell ref="G99:G100"/>
    <mergeCell ref="H99:K99"/>
    <mergeCell ref="L131:O131"/>
    <mergeCell ref="P131:P132"/>
    <mergeCell ref="A133:B133"/>
    <mergeCell ref="A124:B124"/>
    <mergeCell ref="A125:C125"/>
    <mergeCell ref="A126:C126"/>
    <mergeCell ref="A127:B127"/>
    <mergeCell ref="A131:A132"/>
    <mergeCell ref="B131:B132"/>
    <mergeCell ref="C131:C132"/>
    <mergeCell ref="A137:B137"/>
    <mergeCell ref="A138:B138"/>
    <mergeCell ref="A146:B146"/>
    <mergeCell ref="A147:B147"/>
    <mergeCell ref="A152:B152"/>
    <mergeCell ref="A153:B153"/>
    <mergeCell ref="D131:F131"/>
    <mergeCell ref="G131:G132"/>
    <mergeCell ref="H131:K131"/>
    <mergeCell ref="L163:O163"/>
    <mergeCell ref="P163:P164"/>
    <mergeCell ref="A165:B165"/>
    <mergeCell ref="A156:B156"/>
    <mergeCell ref="A157:C157"/>
    <mergeCell ref="A158:C158"/>
    <mergeCell ref="A159:B159"/>
    <mergeCell ref="A163:A164"/>
    <mergeCell ref="B163:B164"/>
    <mergeCell ref="C163:C164"/>
    <mergeCell ref="A170:B170"/>
    <mergeCell ref="A171:B171"/>
    <mergeCell ref="A179:B179"/>
    <mergeCell ref="A180:B180"/>
    <mergeCell ref="A185:B185"/>
    <mergeCell ref="A186:B186"/>
    <mergeCell ref="D163:F163"/>
    <mergeCell ref="G163:G164"/>
    <mergeCell ref="H163:K163"/>
    <mergeCell ref="L196:O196"/>
    <mergeCell ref="P196:P197"/>
    <mergeCell ref="A198:B198"/>
    <mergeCell ref="A189:B189"/>
    <mergeCell ref="A190:C190"/>
    <mergeCell ref="A191:C191"/>
    <mergeCell ref="A192:B192"/>
    <mergeCell ref="A196:A197"/>
    <mergeCell ref="B196:B197"/>
    <mergeCell ref="C196:C197"/>
    <mergeCell ref="A202:B202"/>
    <mergeCell ref="A203:B203"/>
    <mergeCell ref="A211:B211"/>
    <mergeCell ref="A212:B212"/>
    <mergeCell ref="A217:B217"/>
    <mergeCell ref="A218:B218"/>
    <mergeCell ref="D196:F196"/>
    <mergeCell ref="G196:G197"/>
    <mergeCell ref="H196:K196"/>
    <mergeCell ref="L228:O228"/>
    <mergeCell ref="P228:P229"/>
    <mergeCell ref="A230:B230"/>
    <mergeCell ref="A221:B221"/>
    <mergeCell ref="A222:C222"/>
    <mergeCell ref="A223:C223"/>
    <mergeCell ref="A224:B224"/>
    <mergeCell ref="A228:A229"/>
    <mergeCell ref="B228:B229"/>
    <mergeCell ref="C228:C229"/>
    <mergeCell ref="A234:B234"/>
    <mergeCell ref="A235:B235"/>
    <mergeCell ref="A242:B242"/>
    <mergeCell ref="A243:B243"/>
    <mergeCell ref="A248:B248"/>
    <mergeCell ref="A249:B249"/>
    <mergeCell ref="D228:F228"/>
    <mergeCell ref="G228:G229"/>
    <mergeCell ref="H228:K228"/>
    <mergeCell ref="L259:O259"/>
    <mergeCell ref="P259:P260"/>
    <mergeCell ref="A261:B261"/>
    <mergeCell ref="A252:B252"/>
    <mergeCell ref="A253:C253"/>
    <mergeCell ref="A254:C254"/>
    <mergeCell ref="A255:B255"/>
    <mergeCell ref="A259:A260"/>
    <mergeCell ref="B259:B260"/>
    <mergeCell ref="C259:C260"/>
    <mergeCell ref="A266:B266"/>
    <mergeCell ref="A267:B267"/>
    <mergeCell ref="A274:B274"/>
    <mergeCell ref="A275:B275"/>
    <mergeCell ref="A280:B280"/>
    <mergeCell ref="A281:B281"/>
    <mergeCell ref="D259:F259"/>
    <mergeCell ref="G259:G260"/>
    <mergeCell ref="H259:K259"/>
    <mergeCell ref="A284:B284"/>
    <mergeCell ref="A285:C285"/>
    <mergeCell ref="A286:C286"/>
    <mergeCell ref="A287:B287"/>
    <mergeCell ref="P289:P290"/>
    <mergeCell ref="A291:A292"/>
    <mergeCell ref="B291:B292"/>
    <mergeCell ref="C291:C292"/>
    <mergeCell ref="D291:F291"/>
    <mergeCell ref="G291:G292"/>
    <mergeCell ref="A319:B319"/>
    <mergeCell ref="A307:B307"/>
    <mergeCell ref="A312:B312"/>
    <mergeCell ref="A313:B313"/>
    <mergeCell ref="A316:B316"/>
    <mergeCell ref="A317:C317"/>
    <mergeCell ref="A318:C318"/>
    <mergeCell ref="H291:K291"/>
    <mergeCell ref="L291:O291"/>
    <mergeCell ref="A293:B293"/>
    <mergeCell ref="A297:B297"/>
    <mergeCell ref="A298:B298"/>
    <mergeCell ref="A306:B30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2" fitToHeight="6" orientation="landscape" useFirstPageNumber="1" r:id="rId1"/>
  <headerFooter>
    <oddFooter>&amp;R&amp;P</oddFooter>
  </headerFooter>
  <rowBreaks count="9" manualBreakCount="9">
    <brk id="33" max="14" man="1"/>
    <brk id="64" max="14" man="1"/>
    <brk id="95" max="14" man="1"/>
    <brk id="127" max="14" man="1"/>
    <brk id="159" max="14" man="1"/>
    <brk id="192" max="14" man="1"/>
    <brk id="224" max="14" man="1"/>
    <brk id="255" max="14" man="1"/>
    <brk id="28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1"/>
  <sheetViews>
    <sheetView tabSelected="1" view="pageBreakPreview" zoomScale="90" zoomScaleNormal="80" zoomScaleSheetLayoutView="90" zoomScalePageLayoutView="80" workbookViewId="0">
      <selection activeCell="S10" sqref="S10"/>
    </sheetView>
  </sheetViews>
  <sheetFormatPr defaultColWidth="9.140625" defaultRowHeight="18" customHeight="1" x14ac:dyDescent="0.2"/>
  <cols>
    <col min="1" max="1" width="21.42578125" style="185" customWidth="1"/>
    <col min="2" max="2" width="51.28515625" style="185" customWidth="1"/>
    <col min="3" max="3" width="12.28515625" style="185" customWidth="1"/>
    <col min="4" max="5" width="8.5703125" style="185" customWidth="1"/>
    <col min="6" max="6" width="12.5703125" style="185" customWidth="1"/>
    <col min="7" max="7" width="18.5703125" style="185" customWidth="1"/>
    <col min="8" max="8" width="7.7109375" style="185" customWidth="1"/>
    <col min="9" max="9" width="8.85546875" style="185" customWidth="1"/>
    <col min="10" max="10" width="9.28515625" style="185" bestFit="1" customWidth="1"/>
    <col min="11" max="11" width="7.140625" style="185" customWidth="1"/>
    <col min="12" max="12" width="10.140625" style="185" bestFit="1" customWidth="1"/>
    <col min="13" max="13" width="10.42578125" style="185" bestFit="1" customWidth="1"/>
    <col min="14" max="14" width="9.140625" style="185" bestFit="1" customWidth="1"/>
    <col min="15" max="15" width="7.7109375" style="185" customWidth="1"/>
    <col min="16" max="16384" width="9.140625" style="184"/>
  </cols>
  <sheetData>
    <row r="1" spans="1:15" ht="18" customHeight="1" x14ac:dyDescent="0.2">
      <c r="N1" s="341" t="s">
        <v>223</v>
      </c>
      <c r="O1" s="341"/>
    </row>
    <row r="2" spans="1:15" s="185" customFormat="1" ht="18" customHeight="1" thickBot="1" x14ac:dyDescent="0.3">
      <c r="A2" s="149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1:15" s="185" customFormat="1" ht="18" customHeight="1" thickTop="1" x14ac:dyDescent="0.2">
      <c r="A3" s="342" t="s">
        <v>2</v>
      </c>
      <c r="B3" s="344" t="s">
        <v>35</v>
      </c>
      <c r="C3" s="344" t="s">
        <v>3</v>
      </c>
      <c r="D3" s="346" t="s">
        <v>4</v>
      </c>
      <c r="E3" s="346"/>
      <c r="F3" s="346"/>
      <c r="G3" s="346" t="s">
        <v>5</v>
      </c>
      <c r="H3" s="346" t="s">
        <v>6</v>
      </c>
      <c r="I3" s="346"/>
      <c r="J3" s="346"/>
      <c r="K3" s="346"/>
      <c r="L3" s="346" t="s">
        <v>7</v>
      </c>
      <c r="M3" s="346"/>
      <c r="N3" s="346"/>
      <c r="O3" s="348"/>
    </row>
    <row r="4" spans="1:15" s="185" customFormat="1" ht="18" customHeight="1" thickBot="1" x14ac:dyDescent="0.25">
      <c r="A4" s="343"/>
      <c r="B4" s="345"/>
      <c r="C4" s="345"/>
      <c r="D4" s="228" t="s">
        <v>8</v>
      </c>
      <c r="E4" s="228" t="s">
        <v>9</v>
      </c>
      <c r="F4" s="228" t="s">
        <v>10</v>
      </c>
      <c r="G4" s="347"/>
      <c r="H4" s="228" t="s">
        <v>11</v>
      </c>
      <c r="I4" s="228" t="s">
        <v>12</v>
      </c>
      <c r="J4" s="228" t="s">
        <v>13</v>
      </c>
      <c r="K4" s="228" t="s">
        <v>14</v>
      </c>
      <c r="L4" s="228" t="s">
        <v>15</v>
      </c>
      <c r="M4" s="228" t="s">
        <v>16</v>
      </c>
      <c r="N4" s="228" t="s">
        <v>37</v>
      </c>
      <c r="O4" s="151" t="s">
        <v>17</v>
      </c>
    </row>
    <row r="5" spans="1:15" s="185" customFormat="1" ht="18" customHeight="1" thickTop="1" x14ac:dyDescent="0.2">
      <c r="A5" s="334" t="s">
        <v>18</v>
      </c>
      <c r="B5" s="335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15" s="55" customFormat="1" ht="18" customHeight="1" x14ac:dyDescent="0.2">
      <c r="A6" s="39" t="s">
        <v>199</v>
      </c>
      <c r="B6" s="52" t="s">
        <v>58</v>
      </c>
      <c r="C6" s="227">
        <v>220</v>
      </c>
      <c r="D6" s="53">
        <v>16.989999999999998</v>
      </c>
      <c r="E6" s="53">
        <v>22.16</v>
      </c>
      <c r="F6" s="53">
        <v>52</v>
      </c>
      <c r="G6" s="53">
        <v>486</v>
      </c>
      <c r="H6" s="53">
        <v>0.19</v>
      </c>
      <c r="I6" s="53">
        <v>0</v>
      </c>
      <c r="J6" s="53">
        <v>118.8</v>
      </c>
      <c r="K6" s="53">
        <v>0.92</v>
      </c>
      <c r="L6" s="53">
        <v>186.23</v>
      </c>
      <c r="M6" s="53">
        <v>169.73</v>
      </c>
      <c r="N6" s="53">
        <v>14.19</v>
      </c>
      <c r="O6" s="53">
        <v>0.56000000000000005</v>
      </c>
    </row>
    <row r="7" spans="1:15" s="55" customFormat="1" ht="18" customHeight="1" x14ac:dyDescent="0.2">
      <c r="A7" s="37" t="s">
        <v>56</v>
      </c>
      <c r="B7" s="52" t="s">
        <v>57</v>
      </c>
      <c r="C7" s="227">
        <v>100</v>
      </c>
      <c r="D7" s="53">
        <v>3.1</v>
      </c>
      <c r="E7" s="53">
        <v>0.2</v>
      </c>
      <c r="F7" s="53">
        <v>6.7</v>
      </c>
      <c r="G7" s="53">
        <v>40</v>
      </c>
      <c r="H7" s="53">
        <v>0.12</v>
      </c>
      <c r="I7" s="53">
        <v>10</v>
      </c>
      <c r="J7" s="53">
        <v>0.3</v>
      </c>
      <c r="K7" s="53">
        <v>0</v>
      </c>
      <c r="L7" s="53">
        <v>20</v>
      </c>
      <c r="M7" s="53">
        <v>62</v>
      </c>
      <c r="N7" s="53">
        <v>21</v>
      </c>
      <c r="O7" s="53">
        <v>0.7</v>
      </c>
    </row>
    <row r="8" spans="1:15" s="55" customFormat="1" ht="18" customHeight="1" x14ac:dyDescent="0.2">
      <c r="A8" s="37" t="s">
        <v>157</v>
      </c>
      <c r="B8" s="52" t="s">
        <v>59</v>
      </c>
      <c r="C8" s="227">
        <v>60</v>
      </c>
      <c r="D8" s="53">
        <v>4.5599999999999996</v>
      </c>
      <c r="E8" s="53">
        <v>0.48</v>
      </c>
      <c r="F8" s="53">
        <v>29.52</v>
      </c>
      <c r="G8" s="53">
        <v>141</v>
      </c>
      <c r="H8" s="53">
        <v>6.6000000000000003E-2</v>
      </c>
      <c r="I8" s="53">
        <v>0</v>
      </c>
      <c r="J8" s="53">
        <v>0</v>
      </c>
      <c r="K8" s="53">
        <v>0.66</v>
      </c>
      <c r="L8" s="53">
        <v>12</v>
      </c>
      <c r="M8" s="53">
        <v>39</v>
      </c>
      <c r="N8" s="53">
        <v>8.4</v>
      </c>
      <c r="O8" s="53">
        <v>0.66</v>
      </c>
    </row>
    <row r="9" spans="1:15" s="55" customFormat="1" ht="18" customHeight="1" x14ac:dyDescent="0.2">
      <c r="A9" s="38" t="s">
        <v>158</v>
      </c>
      <c r="B9" s="17" t="s">
        <v>53</v>
      </c>
      <c r="C9" s="227">
        <v>200</v>
      </c>
      <c r="D9" s="18">
        <v>0.1</v>
      </c>
      <c r="E9" s="18">
        <v>0</v>
      </c>
      <c r="F9" s="18">
        <v>15</v>
      </c>
      <c r="G9" s="18">
        <v>60</v>
      </c>
      <c r="H9" s="18">
        <v>0</v>
      </c>
      <c r="I9" s="18">
        <v>0</v>
      </c>
      <c r="J9" s="18">
        <v>0</v>
      </c>
      <c r="K9" s="18">
        <v>0</v>
      </c>
      <c r="L9" s="18">
        <v>11</v>
      </c>
      <c r="M9" s="18">
        <v>3</v>
      </c>
      <c r="N9" s="18">
        <v>1</v>
      </c>
      <c r="O9" s="19">
        <v>0.3</v>
      </c>
    </row>
    <row r="10" spans="1:15" s="185" customFormat="1" ht="18" customHeight="1" thickBot="1" x14ac:dyDescent="0.25">
      <c r="A10" s="336" t="s">
        <v>19</v>
      </c>
      <c r="B10" s="337"/>
      <c r="C10" s="168">
        <f>SUM(C6:C9)</f>
        <v>580</v>
      </c>
      <c r="D10" s="168">
        <f t="shared" ref="D10:O10" si="0">SUM(D6:D9)</f>
        <v>24.75</v>
      </c>
      <c r="E10" s="168">
        <f t="shared" si="0"/>
        <v>22.84</v>
      </c>
      <c r="F10" s="168">
        <f t="shared" si="0"/>
        <v>103.22</v>
      </c>
      <c r="G10" s="155">
        <f>SUM(G6:G9)</f>
        <v>727</v>
      </c>
      <c r="H10" s="231">
        <f t="shared" si="0"/>
        <v>0.376</v>
      </c>
      <c r="I10" s="231">
        <f t="shared" si="0"/>
        <v>10</v>
      </c>
      <c r="J10" s="231">
        <f t="shared" si="0"/>
        <v>119.1</v>
      </c>
      <c r="K10" s="231">
        <f t="shared" si="0"/>
        <v>1.58</v>
      </c>
      <c r="L10" s="231">
        <f t="shared" si="0"/>
        <v>229.23</v>
      </c>
      <c r="M10" s="231">
        <f t="shared" si="0"/>
        <v>273.73</v>
      </c>
      <c r="N10" s="231">
        <f t="shared" si="0"/>
        <v>44.589999999999996</v>
      </c>
      <c r="O10" s="231">
        <f t="shared" si="0"/>
        <v>2.2199999999999998</v>
      </c>
    </row>
    <row r="11" spans="1:15" s="185" customFormat="1" ht="18" customHeight="1" thickTop="1" x14ac:dyDescent="0.2">
      <c r="A11" s="334" t="s">
        <v>20</v>
      </c>
      <c r="B11" s="335"/>
      <c r="C11" s="230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1:15" s="57" customFormat="1" ht="18" customHeight="1" x14ac:dyDescent="0.2">
      <c r="A12" s="140" t="s">
        <v>61</v>
      </c>
      <c r="B12" s="131" t="s">
        <v>62</v>
      </c>
      <c r="C12" s="182">
        <v>100</v>
      </c>
      <c r="D12" s="183">
        <v>0.8</v>
      </c>
      <c r="E12" s="183">
        <v>0.1</v>
      </c>
      <c r="F12" s="183">
        <v>1.6</v>
      </c>
      <c r="G12" s="183">
        <v>13</v>
      </c>
      <c r="H12" s="183">
        <v>3.3000000000000002E-2</v>
      </c>
      <c r="I12" s="183">
        <v>5</v>
      </c>
      <c r="J12" s="183">
        <v>0</v>
      </c>
      <c r="K12" s="183">
        <v>0</v>
      </c>
      <c r="L12" s="183">
        <v>23</v>
      </c>
      <c r="M12" s="183">
        <v>24</v>
      </c>
      <c r="N12" s="183">
        <v>14</v>
      </c>
      <c r="O12" s="183">
        <v>0.6</v>
      </c>
    </row>
    <row r="13" spans="1:15" s="57" customFormat="1" ht="18" customHeight="1" x14ac:dyDescent="0.2">
      <c r="A13" s="139" t="s">
        <v>201</v>
      </c>
      <c r="B13" s="127" t="s">
        <v>86</v>
      </c>
      <c r="C13" s="128" t="s">
        <v>111</v>
      </c>
      <c r="D13" s="129">
        <v>11.64</v>
      </c>
      <c r="E13" s="129">
        <v>14</v>
      </c>
      <c r="F13" s="129">
        <v>21.82</v>
      </c>
      <c r="G13" s="129">
        <v>289.64999999999998</v>
      </c>
      <c r="H13" s="129">
        <v>0.17</v>
      </c>
      <c r="I13" s="129">
        <v>10.06</v>
      </c>
      <c r="J13" s="129">
        <v>119.32</v>
      </c>
      <c r="K13" s="129">
        <v>1.1100000000000001</v>
      </c>
      <c r="L13" s="129">
        <v>180.29</v>
      </c>
      <c r="M13" s="129">
        <v>128.27000000000001</v>
      </c>
      <c r="N13" s="129">
        <v>7.6</v>
      </c>
      <c r="O13" s="130">
        <v>0.24</v>
      </c>
    </row>
    <row r="14" spans="1:15" s="57" customFormat="1" ht="18" customHeight="1" x14ac:dyDescent="0.2">
      <c r="A14" s="40" t="s">
        <v>151</v>
      </c>
      <c r="B14" s="24" t="s">
        <v>238</v>
      </c>
      <c r="C14" s="25">
        <v>120</v>
      </c>
      <c r="D14" s="41">
        <v>7.55</v>
      </c>
      <c r="E14" s="41">
        <v>12.67</v>
      </c>
      <c r="F14" s="41">
        <v>13.84</v>
      </c>
      <c r="G14" s="41">
        <v>200</v>
      </c>
      <c r="H14" s="41">
        <v>0.09</v>
      </c>
      <c r="I14" s="41">
        <v>3.5000000000000003E-2</v>
      </c>
      <c r="J14" s="41">
        <v>3.5900000000000001E-2</v>
      </c>
      <c r="K14" s="41">
        <v>0.32200000000000001</v>
      </c>
      <c r="L14" s="41">
        <v>207.66</v>
      </c>
      <c r="M14" s="41">
        <v>154.22</v>
      </c>
      <c r="N14" s="41">
        <v>12.67</v>
      </c>
      <c r="O14" s="41">
        <v>0.45</v>
      </c>
    </row>
    <row r="15" spans="1:15" s="57" customFormat="1" ht="18" customHeight="1" x14ac:dyDescent="0.2">
      <c r="A15" s="40" t="s">
        <v>167</v>
      </c>
      <c r="B15" s="24" t="s">
        <v>43</v>
      </c>
      <c r="C15" s="25">
        <v>180</v>
      </c>
      <c r="D15" s="41">
        <v>4.43</v>
      </c>
      <c r="E15" s="41">
        <v>7.29</v>
      </c>
      <c r="F15" s="41">
        <v>40.57</v>
      </c>
      <c r="G15" s="41">
        <v>245.52</v>
      </c>
      <c r="H15" s="41">
        <v>3.5999999999999997E-2</v>
      </c>
      <c r="I15" s="41">
        <v>0</v>
      </c>
      <c r="J15" s="41">
        <v>4.4999999999999998E-2</v>
      </c>
      <c r="K15" s="41">
        <v>0.34200000000000003</v>
      </c>
      <c r="L15" s="41">
        <v>6.12</v>
      </c>
      <c r="M15" s="41">
        <v>94.4</v>
      </c>
      <c r="N15" s="41">
        <v>27.36</v>
      </c>
      <c r="O15" s="41">
        <v>0.63</v>
      </c>
    </row>
    <row r="16" spans="1:15" s="57" customFormat="1" ht="18" customHeight="1" x14ac:dyDescent="0.2">
      <c r="A16" s="37" t="s">
        <v>160</v>
      </c>
      <c r="B16" s="52" t="s">
        <v>44</v>
      </c>
      <c r="C16" s="227">
        <v>90</v>
      </c>
      <c r="D16" s="53">
        <v>5.94</v>
      </c>
      <c r="E16" s="53">
        <v>1.08</v>
      </c>
      <c r="F16" s="53">
        <v>30.06</v>
      </c>
      <c r="G16" s="53">
        <v>156.6</v>
      </c>
      <c r="H16" s="18">
        <v>0.16</v>
      </c>
      <c r="I16" s="18">
        <v>0</v>
      </c>
      <c r="J16" s="18">
        <v>0</v>
      </c>
      <c r="K16" s="18">
        <v>1.26</v>
      </c>
      <c r="L16" s="18">
        <v>31.5</v>
      </c>
      <c r="M16" s="18">
        <v>142.5</v>
      </c>
      <c r="N16" s="18">
        <v>42.3</v>
      </c>
      <c r="O16" s="21">
        <v>3.51</v>
      </c>
    </row>
    <row r="17" spans="1:15" s="146" customFormat="1" ht="18" customHeight="1" x14ac:dyDescent="0.2">
      <c r="A17" s="37" t="s">
        <v>161</v>
      </c>
      <c r="B17" s="52" t="s">
        <v>92</v>
      </c>
      <c r="C17" s="227">
        <v>100</v>
      </c>
      <c r="D17" s="18">
        <v>0.8</v>
      </c>
      <c r="E17" s="18">
        <v>0.2</v>
      </c>
      <c r="F17" s="18">
        <v>7.5</v>
      </c>
      <c r="G17" s="18">
        <v>38</v>
      </c>
      <c r="H17" s="18">
        <v>0.06</v>
      </c>
      <c r="I17" s="18">
        <v>38</v>
      </c>
      <c r="J17" s="18">
        <v>0</v>
      </c>
      <c r="K17" s="18">
        <v>0.2</v>
      </c>
      <c r="L17" s="18">
        <v>35</v>
      </c>
      <c r="M17" s="18">
        <v>17</v>
      </c>
      <c r="N17" s="18">
        <v>11</v>
      </c>
      <c r="O17" s="19">
        <v>0.1</v>
      </c>
    </row>
    <row r="18" spans="1:15" s="55" customFormat="1" ht="15.75" customHeight="1" x14ac:dyDescent="0.2">
      <c r="A18" s="39" t="s">
        <v>164</v>
      </c>
      <c r="B18" s="26" t="s">
        <v>63</v>
      </c>
      <c r="C18" s="227">
        <v>200</v>
      </c>
      <c r="D18" s="53">
        <v>0.3</v>
      </c>
      <c r="E18" s="53">
        <v>0</v>
      </c>
      <c r="F18" s="53">
        <v>20.100000000000001</v>
      </c>
      <c r="G18" s="53">
        <v>81</v>
      </c>
      <c r="H18" s="53">
        <v>0</v>
      </c>
      <c r="I18" s="53">
        <v>0.8</v>
      </c>
      <c r="J18" s="53">
        <v>0</v>
      </c>
      <c r="K18" s="53">
        <v>0</v>
      </c>
      <c r="L18" s="53">
        <v>10</v>
      </c>
      <c r="M18" s="53">
        <v>6</v>
      </c>
      <c r="N18" s="53">
        <v>3</v>
      </c>
      <c r="O18" s="54">
        <v>0.6</v>
      </c>
    </row>
    <row r="19" spans="1:15" s="55" customFormat="1" ht="27" customHeight="1" thickBot="1" x14ac:dyDescent="0.25">
      <c r="A19" s="336" t="s">
        <v>21</v>
      </c>
      <c r="B19" s="337"/>
      <c r="C19" s="168">
        <f>C12+250+C14+C15+C16+C17+C18</f>
        <v>1040</v>
      </c>
      <c r="D19" s="155">
        <f>SUM(D12:D18)</f>
        <v>31.460000000000004</v>
      </c>
      <c r="E19" s="155">
        <f t="shared" ref="E19:O19" si="1">SUM(E12:E18)</f>
        <v>35.340000000000003</v>
      </c>
      <c r="F19" s="155">
        <f t="shared" si="1"/>
        <v>135.49</v>
      </c>
      <c r="G19" s="155">
        <f t="shared" si="1"/>
        <v>1023.77</v>
      </c>
      <c r="H19" s="155">
        <f t="shared" si="1"/>
        <v>0.54899999999999993</v>
      </c>
      <c r="I19" s="155">
        <f t="shared" si="1"/>
        <v>53.894999999999996</v>
      </c>
      <c r="J19" s="155">
        <f t="shared" si="1"/>
        <v>119.40089999999999</v>
      </c>
      <c r="K19" s="155">
        <f t="shared" si="1"/>
        <v>3.2340000000000004</v>
      </c>
      <c r="L19" s="155">
        <f t="shared" si="1"/>
        <v>493.57</v>
      </c>
      <c r="M19" s="155">
        <f t="shared" si="1"/>
        <v>566.39</v>
      </c>
      <c r="N19" s="155">
        <f t="shared" si="1"/>
        <v>117.93</v>
      </c>
      <c r="O19" s="155">
        <f t="shared" si="1"/>
        <v>6.129999999999999</v>
      </c>
    </row>
    <row r="20" spans="1:15" s="55" customFormat="1" ht="18" customHeight="1" thickTop="1" x14ac:dyDescent="0.2">
      <c r="A20" s="77" t="s">
        <v>79</v>
      </c>
      <c r="B20" s="24" t="s">
        <v>80</v>
      </c>
      <c r="C20" s="25">
        <v>110</v>
      </c>
      <c r="D20" s="41">
        <v>11.07</v>
      </c>
      <c r="E20" s="41">
        <v>10.67</v>
      </c>
      <c r="F20" s="41">
        <v>12.01</v>
      </c>
      <c r="G20" s="41">
        <v>178.77</v>
      </c>
      <c r="H20" s="41">
        <v>4.3499999999999997E-2</v>
      </c>
      <c r="I20" s="41">
        <v>2.177</v>
      </c>
      <c r="J20" s="41">
        <v>0.06</v>
      </c>
      <c r="K20" s="41">
        <v>1.248</v>
      </c>
      <c r="L20" s="41">
        <v>54.41</v>
      </c>
      <c r="M20" s="41">
        <v>102.36799999999999</v>
      </c>
      <c r="N20" s="41">
        <v>18.608000000000001</v>
      </c>
      <c r="O20" s="45">
        <v>1.2870000000000001</v>
      </c>
    </row>
    <row r="21" spans="1:15" s="55" customFormat="1" ht="18" customHeight="1" x14ac:dyDescent="0.2">
      <c r="A21" s="139" t="s">
        <v>202</v>
      </c>
      <c r="B21" s="127" t="s">
        <v>85</v>
      </c>
      <c r="C21" s="128">
        <v>210</v>
      </c>
      <c r="D21" s="129">
        <v>4.92</v>
      </c>
      <c r="E21" s="129">
        <v>11.79</v>
      </c>
      <c r="F21" s="129">
        <v>38.380000000000003</v>
      </c>
      <c r="G21" s="129">
        <v>279.72000000000003</v>
      </c>
      <c r="H21" s="129">
        <v>0.19</v>
      </c>
      <c r="I21" s="129">
        <v>1.54</v>
      </c>
      <c r="J21" s="129">
        <v>77</v>
      </c>
      <c r="K21" s="129">
        <v>0.21</v>
      </c>
      <c r="L21" s="129">
        <v>49.87</v>
      </c>
      <c r="M21" s="129">
        <v>24.22</v>
      </c>
      <c r="N21" s="129">
        <v>40.61</v>
      </c>
      <c r="O21" s="130">
        <v>5.44</v>
      </c>
    </row>
    <row r="22" spans="1:15" s="55" customFormat="1" ht="18" customHeight="1" x14ac:dyDescent="0.2">
      <c r="A22" s="37" t="s">
        <v>160</v>
      </c>
      <c r="B22" s="52" t="s">
        <v>44</v>
      </c>
      <c r="C22" s="227">
        <v>90</v>
      </c>
      <c r="D22" s="53">
        <v>5.94</v>
      </c>
      <c r="E22" s="53">
        <v>1.08</v>
      </c>
      <c r="F22" s="53">
        <v>30.06</v>
      </c>
      <c r="G22" s="53">
        <v>156.6</v>
      </c>
      <c r="H22" s="18">
        <v>0.16</v>
      </c>
      <c r="I22" s="18">
        <v>0</v>
      </c>
      <c r="J22" s="18">
        <v>0</v>
      </c>
      <c r="K22" s="18">
        <v>1.26</v>
      </c>
      <c r="L22" s="18">
        <v>31.5</v>
      </c>
      <c r="M22" s="18">
        <v>142.5</v>
      </c>
      <c r="N22" s="18">
        <v>42.3</v>
      </c>
      <c r="O22" s="21">
        <v>3.51</v>
      </c>
    </row>
    <row r="23" spans="1:15" s="55" customFormat="1" ht="15.75" customHeight="1" x14ac:dyDescent="0.2">
      <c r="A23" s="37" t="s">
        <v>164</v>
      </c>
      <c r="B23" s="26" t="s">
        <v>94</v>
      </c>
      <c r="C23" s="227">
        <v>200</v>
      </c>
      <c r="D23" s="53">
        <v>0.3</v>
      </c>
      <c r="E23" s="53">
        <v>0</v>
      </c>
      <c r="F23" s="53">
        <v>20.100000000000001</v>
      </c>
      <c r="G23" s="53">
        <v>81</v>
      </c>
      <c r="H23" s="53">
        <v>0</v>
      </c>
      <c r="I23" s="53">
        <v>0.8</v>
      </c>
      <c r="J23" s="53">
        <v>0</v>
      </c>
      <c r="K23" s="53">
        <v>0</v>
      </c>
      <c r="L23" s="53">
        <v>10</v>
      </c>
      <c r="M23" s="53">
        <v>6</v>
      </c>
      <c r="N23" s="53">
        <v>3</v>
      </c>
      <c r="O23" s="54">
        <v>0.6</v>
      </c>
    </row>
    <row r="24" spans="1:15" s="185" customFormat="1" ht="18" customHeight="1" thickBot="1" x14ac:dyDescent="0.25">
      <c r="A24" s="338" t="s">
        <v>248</v>
      </c>
      <c r="B24" s="307"/>
      <c r="C24" s="168">
        <f>SUM(C20:C23)</f>
        <v>610</v>
      </c>
      <c r="D24" s="155">
        <f>SUM(D20:D23)</f>
        <v>22.23</v>
      </c>
      <c r="E24" s="155">
        <f t="shared" ref="E24:O24" si="2">SUM(E20:E23)</f>
        <v>23.54</v>
      </c>
      <c r="F24" s="155">
        <f t="shared" si="2"/>
        <v>100.55000000000001</v>
      </c>
      <c r="G24" s="155">
        <f t="shared" si="2"/>
        <v>696.09</v>
      </c>
      <c r="H24" s="155">
        <f t="shared" si="2"/>
        <v>0.39349999999999996</v>
      </c>
      <c r="I24" s="155">
        <f t="shared" si="2"/>
        <v>4.5170000000000003</v>
      </c>
      <c r="J24" s="155">
        <f t="shared" si="2"/>
        <v>77.06</v>
      </c>
      <c r="K24" s="155">
        <f t="shared" si="2"/>
        <v>2.718</v>
      </c>
      <c r="L24" s="155">
        <f t="shared" si="2"/>
        <v>145.78</v>
      </c>
      <c r="M24" s="155">
        <f t="shared" si="2"/>
        <v>275.08799999999997</v>
      </c>
      <c r="N24" s="155">
        <f t="shared" si="2"/>
        <v>104.518</v>
      </c>
      <c r="O24" s="155">
        <f t="shared" si="2"/>
        <v>10.837</v>
      </c>
    </row>
    <row r="25" spans="1:15" s="185" customFormat="1" ht="18" customHeight="1" thickTop="1" x14ac:dyDescent="0.2">
      <c r="A25" s="339" t="s">
        <v>249</v>
      </c>
      <c r="B25" s="340"/>
      <c r="C25" s="233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2"/>
    </row>
    <row r="26" spans="1:15" s="55" customFormat="1" ht="15.75" customHeight="1" x14ac:dyDescent="0.2">
      <c r="A26" s="37" t="s">
        <v>172</v>
      </c>
      <c r="B26" s="52" t="s">
        <v>99</v>
      </c>
      <c r="C26" s="227">
        <v>250</v>
      </c>
      <c r="D26" s="18">
        <f>(C26*5.8)/200</f>
        <v>7.25</v>
      </c>
      <c r="E26" s="18">
        <v>6.25</v>
      </c>
      <c r="F26" s="18">
        <v>10</v>
      </c>
      <c r="G26" s="18">
        <v>125</v>
      </c>
      <c r="H26" s="18">
        <v>0.1</v>
      </c>
      <c r="I26" s="18">
        <v>1.75</v>
      </c>
      <c r="J26" s="18">
        <v>0.05</v>
      </c>
      <c r="K26" s="18">
        <v>0</v>
      </c>
      <c r="L26" s="18">
        <v>300</v>
      </c>
      <c r="M26" s="18">
        <v>225</v>
      </c>
      <c r="N26" s="18">
        <v>35</v>
      </c>
      <c r="O26" s="19">
        <v>0.25</v>
      </c>
    </row>
    <row r="27" spans="1:15" s="56" customFormat="1" ht="18" customHeight="1" x14ac:dyDescent="0.25">
      <c r="A27" s="37" t="s">
        <v>179</v>
      </c>
      <c r="B27" s="27" t="s">
        <v>103</v>
      </c>
      <c r="C27" s="214">
        <v>100</v>
      </c>
      <c r="D27" s="41">
        <v>9.1300000000000008</v>
      </c>
      <c r="E27" s="41">
        <v>10.88</v>
      </c>
      <c r="F27" s="41">
        <v>44.59</v>
      </c>
      <c r="G27" s="41">
        <v>302.39999999999998</v>
      </c>
      <c r="H27" s="41">
        <v>0.08</v>
      </c>
      <c r="I27" s="41">
        <v>0.2</v>
      </c>
      <c r="J27" s="41">
        <v>0.15</v>
      </c>
      <c r="K27" s="41">
        <v>0.8</v>
      </c>
      <c r="L27" s="41">
        <v>66</v>
      </c>
      <c r="M27" s="41">
        <v>124</v>
      </c>
      <c r="N27" s="41">
        <v>14</v>
      </c>
      <c r="O27" s="41">
        <v>0.8</v>
      </c>
    </row>
    <row r="28" spans="1:15" s="185" customFormat="1" ht="18" customHeight="1" thickBot="1" x14ac:dyDescent="0.25">
      <c r="A28" s="338" t="s">
        <v>247</v>
      </c>
      <c r="B28" s="307"/>
      <c r="C28" s="168">
        <f>SUM(C26:C27)</f>
        <v>350</v>
      </c>
      <c r="D28" s="163">
        <f>SUM(D26:D27)</f>
        <v>16.380000000000003</v>
      </c>
      <c r="E28" s="163">
        <f t="shared" ref="E28:O28" si="3">SUM(E26:E27)</f>
        <v>17.130000000000003</v>
      </c>
      <c r="F28" s="163">
        <f t="shared" si="3"/>
        <v>54.59</v>
      </c>
      <c r="G28" s="163">
        <f t="shared" si="3"/>
        <v>427.4</v>
      </c>
      <c r="H28" s="163">
        <f t="shared" si="3"/>
        <v>0.18</v>
      </c>
      <c r="I28" s="163">
        <f t="shared" si="3"/>
        <v>1.95</v>
      </c>
      <c r="J28" s="163">
        <f t="shared" si="3"/>
        <v>0.2</v>
      </c>
      <c r="K28" s="163">
        <f t="shared" si="3"/>
        <v>0.8</v>
      </c>
      <c r="L28" s="163">
        <f t="shared" si="3"/>
        <v>366</v>
      </c>
      <c r="M28" s="163">
        <f t="shared" si="3"/>
        <v>349</v>
      </c>
      <c r="N28" s="163">
        <f t="shared" si="3"/>
        <v>49</v>
      </c>
      <c r="O28" s="163">
        <f t="shared" si="3"/>
        <v>1.05</v>
      </c>
    </row>
    <row r="29" spans="1:15" s="185" customFormat="1" ht="18" customHeight="1" thickTop="1" thickBot="1" x14ac:dyDescent="0.25">
      <c r="A29" s="349" t="s">
        <v>258</v>
      </c>
      <c r="B29" s="350"/>
      <c r="C29" s="351"/>
      <c r="D29" s="163">
        <f>D10+D19+D24</f>
        <v>78.440000000000012</v>
      </c>
      <c r="E29" s="163">
        <f t="shared" ref="E29:O29" si="4">E10+E19+E24</f>
        <v>81.72</v>
      </c>
      <c r="F29" s="163">
        <f t="shared" si="4"/>
        <v>339.26</v>
      </c>
      <c r="G29" s="163">
        <f t="shared" si="4"/>
        <v>2446.86</v>
      </c>
      <c r="H29" s="163">
        <f t="shared" si="4"/>
        <v>1.3184999999999998</v>
      </c>
      <c r="I29" s="163">
        <f t="shared" si="4"/>
        <v>68.411999999999992</v>
      </c>
      <c r="J29" s="163">
        <f t="shared" si="4"/>
        <v>315.5609</v>
      </c>
      <c r="K29" s="163">
        <f t="shared" si="4"/>
        <v>7.532</v>
      </c>
      <c r="L29" s="163">
        <f t="shared" si="4"/>
        <v>868.57999999999993</v>
      </c>
      <c r="M29" s="163">
        <f t="shared" si="4"/>
        <v>1115.2080000000001</v>
      </c>
      <c r="N29" s="163">
        <f t="shared" si="4"/>
        <v>267.03800000000001</v>
      </c>
      <c r="O29" s="163">
        <f t="shared" si="4"/>
        <v>19.186999999999998</v>
      </c>
    </row>
    <row r="30" spans="1:15" s="185" customFormat="1" ht="18" customHeight="1" thickTop="1" thickBot="1" x14ac:dyDescent="0.25">
      <c r="A30" s="349" t="s">
        <v>269</v>
      </c>
      <c r="B30" s="350"/>
      <c r="C30" s="351"/>
      <c r="D30" s="163">
        <f>D10+D19+D28</f>
        <v>72.59</v>
      </c>
      <c r="E30" s="163">
        <f t="shared" ref="E30:O30" si="5">E10+E19+E28</f>
        <v>75.31</v>
      </c>
      <c r="F30" s="163">
        <f t="shared" si="5"/>
        <v>293.3</v>
      </c>
      <c r="G30" s="163">
        <f t="shared" si="5"/>
        <v>2178.17</v>
      </c>
      <c r="H30" s="163">
        <f t="shared" si="5"/>
        <v>1.105</v>
      </c>
      <c r="I30" s="163">
        <f t="shared" si="5"/>
        <v>65.844999999999999</v>
      </c>
      <c r="J30" s="163">
        <f t="shared" si="5"/>
        <v>238.70089999999999</v>
      </c>
      <c r="K30" s="163">
        <f t="shared" si="5"/>
        <v>5.6139999999999999</v>
      </c>
      <c r="L30" s="163">
        <f t="shared" si="5"/>
        <v>1088.8</v>
      </c>
      <c r="M30" s="163">
        <f t="shared" si="5"/>
        <v>1189.1199999999999</v>
      </c>
      <c r="N30" s="163">
        <f t="shared" si="5"/>
        <v>211.52</v>
      </c>
      <c r="O30" s="163">
        <f t="shared" si="5"/>
        <v>9.3999999999999986</v>
      </c>
    </row>
    <row r="31" spans="1:15" s="185" customFormat="1" ht="18" customHeight="1" thickTop="1" thickBot="1" x14ac:dyDescent="0.25">
      <c r="A31" s="352" t="s">
        <v>36</v>
      </c>
      <c r="B31" s="353"/>
      <c r="C31" s="164"/>
      <c r="D31" s="163">
        <f>D10+D19+D24+D28</f>
        <v>94.820000000000022</v>
      </c>
      <c r="E31" s="163">
        <f t="shared" ref="E31:O31" si="6">E10+E19+E24+E28</f>
        <v>98.85</v>
      </c>
      <c r="F31" s="163">
        <f t="shared" si="6"/>
        <v>393.85</v>
      </c>
      <c r="G31" s="163">
        <f t="shared" si="6"/>
        <v>2874.26</v>
      </c>
      <c r="H31" s="163">
        <f t="shared" si="6"/>
        <v>1.4984999999999997</v>
      </c>
      <c r="I31" s="163">
        <f t="shared" si="6"/>
        <v>70.361999999999995</v>
      </c>
      <c r="J31" s="163">
        <f t="shared" si="6"/>
        <v>315.76089999999999</v>
      </c>
      <c r="K31" s="163">
        <f t="shared" si="6"/>
        <v>8.3320000000000007</v>
      </c>
      <c r="L31" s="163">
        <f t="shared" si="6"/>
        <v>1234.58</v>
      </c>
      <c r="M31" s="163">
        <f t="shared" si="6"/>
        <v>1464.2080000000001</v>
      </c>
      <c r="N31" s="163">
        <f t="shared" si="6"/>
        <v>316.03800000000001</v>
      </c>
      <c r="O31" s="163">
        <f t="shared" si="6"/>
        <v>20.236999999999998</v>
      </c>
    </row>
    <row r="32" spans="1:15" s="185" customFormat="1" ht="18" customHeight="1" thickTop="1" x14ac:dyDescent="0.2">
      <c r="A32" s="165"/>
      <c r="B32" s="150"/>
      <c r="C32" s="150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</row>
    <row r="33" spans="1:15" s="185" customFormat="1" ht="18" customHeight="1" x14ac:dyDescent="0.2">
      <c r="A33" s="165"/>
      <c r="B33" s="150"/>
      <c r="C33" s="150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341" t="s">
        <v>223</v>
      </c>
      <c r="O33" s="341"/>
    </row>
    <row r="34" spans="1:15" s="185" customFormat="1" ht="18" customHeight="1" x14ac:dyDescent="0.25">
      <c r="A34" s="149" t="s">
        <v>1</v>
      </c>
      <c r="B34" s="150"/>
      <c r="C34" s="150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</row>
    <row r="35" spans="1:15" s="185" customFormat="1" ht="18" customHeight="1" thickBot="1" x14ac:dyDescent="0.25">
      <c r="A35" s="165"/>
      <c r="B35" s="150"/>
      <c r="C35" s="150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</row>
    <row r="36" spans="1:15" s="185" customFormat="1" ht="18" customHeight="1" thickTop="1" x14ac:dyDescent="0.2">
      <c r="A36" s="342" t="s">
        <v>2</v>
      </c>
      <c r="B36" s="344" t="s">
        <v>35</v>
      </c>
      <c r="C36" s="344" t="s">
        <v>3</v>
      </c>
      <c r="D36" s="346" t="s">
        <v>4</v>
      </c>
      <c r="E36" s="346"/>
      <c r="F36" s="346"/>
      <c r="G36" s="346" t="s">
        <v>5</v>
      </c>
      <c r="H36" s="346" t="s">
        <v>6</v>
      </c>
      <c r="I36" s="346"/>
      <c r="J36" s="346"/>
      <c r="K36" s="346"/>
      <c r="L36" s="346" t="s">
        <v>7</v>
      </c>
      <c r="M36" s="346"/>
      <c r="N36" s="346"/>
      <c r="O36" s="348"/>
    </row>
    <row r="37" spans="1:15" s="185" customFormat="1" ht="18" customHeight="1" thickBot="1" x14ac:dyDescent="0.25">
      <c r="A37" s="343"/>
      <c r="B37" s="345"/>
      <c r="C37" s="345"/>
      <c r="D37" s="228" t="s">
        <v>8</v>
      </c>
      <c r="E37" s="228" t="s">
        <v>9</v>
      </c>
      <c r="F37" s="228" t="s">
        <v>10</v>
      </c>
      <c r="G37" s="347"/>
      <c r="H37" s="228" t="s">
        <v>11</v>
      </c>
      <c r="I37" s="228" t="s">
        <v>12</v>
      </c>
      <c r="J37" s="228" t="s">
        <v>13</v>
      </c>
      <c r="K37" s="228" t="s">
        <v>14</v>
      </c>
      <c r="L37" s="228" t="s">
        <v>15</v>
      </c>
      <c r="M37" s="228" t="s">
        <v>16</v>
      </c>
      <c r="N37" s="228" t="s">
        <v>37</v>
      </c>
      <c r="O37" s="151" t="s">
        <v>17</v>
      </c>
    </row>
    <row r="38" spans="1:15" s="185" customFormat="1" ht="18" customHeight="1" thickTop="1" x14ac:dyDescent="0.2">
      <c r="A38" s="334" t="s">
        <v>18</v>
      </c>
      <c r="B38" s="335"/>
      <c r="C38" s="152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4"/>
    </row>
    <row r="39" spans="1:15" s="55" customFormat="1" ht="18" customHeight="1" x14ac:dyDescent="0.2">
      <c r="A39" s="37" t="s">
        <v>136</v>
      </c>
      <c r="B39" s="52" t="s">
        <v>77</v>
      </c>
      <c r="C39" s="227">
        <v>230</v>
      </c>
      <c r="D39" s="53">
        <v>18.91</v>
      </c>
      <c r="E39" s="53">
        <v>8.16</v>
      </c>
      <c r="F39" s="53">
        <v>50.08</v>
      </c>
      <c r="G39" s="53">
        <v>351.73</v>
      </c>
      <c r="H39" s="53">
        <v>0.28000000000000003</v>
      </c>
      <c r="I39" s="53">
        <v>0.03</v>
      </c>
      <c r="J39" s="53">
        <v>246.23</v>
      </c>
      <c r="K39" s="53">
        <v>0.92</v>
      </c>
      <c r="L39" s="53">
        <v>183.76</v>
      </c>
      <c r="M39" s="53">
        <v>249.69</v>
      </c>
      <c r="N39" s="53">
        <v>54.12</v>
      </c>
      <c r="O39" s="53">
        <v>0.68</v>
      </c>
    </row>
    <row r="40" spans="1:15" s="55" customFormat="1" ht="18" customHeight="1" x14ac:dyDescent="0.2">
      <c r="A40" s="39" t="s">
        <v>190</v>
      </c>
      <c r="B40" s="52" t="s">
        <v>213</v>
      </c>
      <c r="C40" s="227">
        <v>60</v>
      </c>
      <c r="D40" s="53">
        <v>2.74</v>
      </c>
      <c r="E40" s="53">
        <v>14.28</v>
      </c>
      <c r="F40" s="53">
        <v>18</v>
      </c>
      <c r="G40" s="53">
        <v>207.52</v>
      </c>
      <c r="H40" s="53">
        <v>0.05</v>
      </c>
      <c r="I40" s="53">
        <v>0</v>
      </c>
      <c r="J40" s="53">
        <v>60</v>
      </c>
      <c r="K40" s="53">
        <v>0.3</v>
      </c>
      <c r="L40" s="53">
        <v>49.2</v>
      </c>
      <c r="M40" s="53">
        <v>13</v>
      </c>
      <c r="N40" s="53">
        <v>6.05</v>
      </c>
      <c r="O40" s="53">
        <v>1.28</v>
      </c>
    </row>
    <row r="41" spans="1:15" s="55" customFormat="1" ht="18" customHeight="1" x14ac:dyDescent="0.2">
      <c r="A41" s="37" t="s">
        <v>161</v>
      </c>
      <c r="B41" s="52" t="s">
        <v>60</v>
      </c>
      <c r="C41" s="227">
        <v>100</v>
      </c>
      <c r="D41" s="53">
        <v>1.5</v>
      </c>
      <c r="E41" s="53">
        <v>0.5</v>
      </c>
      <c r="F41" s="53">
        <v>21</v>
      </c>
      <c r="G41" s="53">
        <v>96</v>
      </c>
      <c r="H41" s="53">
        <v>0.04</v>
      </c>
      <c r="I41" s="53">
        <v>10</v>
      </c>
      <c r="J41" s="53">
        <v>0</v>
      </c>
      <c r="K41" s="53">
        <v>0.4</v>
      </c>
      <c r="L41" s="53">
        <v>8</v>
      </c>
      <c r="M41" s="53">
        <v>28</v>
      </c>
      <c r="N41" s="53">
        <v>42</v>
      </c>
      <c r="O41" s="54">
        <v>0.6</v>
      </c>
    </row>
    <row r="42" spans="1:15" s="55" customFormat="1" ht="18" customHeight="1" x14ac:dyDescent="0.2">
      <c r="A42" s="37" t="s">
        <v>162</v>
      </c>
      <c r="B42" s="52" t="s">
        <v>67</v>
      </c>
      <c r="C42" s="227">
        <v>200</v>
      </c>
      <c r="D42" s="53">
        <v>0.1</v>
      </c>
      <c r="E42" s="53">
        <v>0</v>
      </c>
      <c r="F42" s="53">
        <v>15.2</v>
      </c>
      <c r="G42" s="53">
        <v>61</v>
      </c>
      <c r="H42" s="53">
        <v>0</v>
      </c>
      <c r="I42" s="53">
        <v>2.8</v>
      </c>
      <c r="J42" s="53">
        <v>0</v>
      </c>
      <c r="K42" s="53">
        <v>0</v>
      </c>
      <c r="L42" s="53">
        <v>14.2</v>
      </c>
      <c r="M42" s="53">
        <v>4</v>
      </c>
      <c r="N42" s="53">
        <v>2</v>
      </c>
      <c r="O42" s="54">
        <v>0.4</v>
      </c>
    </row>
    <row r="43" spans="1:15" s="185" customFormat="1" ht="18" customHeight="1" thickBot="1" x14ac:dyDescent="0.25">
      <c r="A43" s="336" t="s">
        <v>19</v>
      </c>
      <c r="B43" s="337"/>
      <c r="C43" s="168">
        <f>SUM(C39:C42)</f>
        <v>590</v>
      </c>
      <c r="D43" s="155">
        <f>SUM(D39:D42)</f>
        <v>23.25</v>
      </c>
      <c r="E43" s="155">
        <f t="shared" ref="E43:O43" si="7">SUM(E39:E42)</f>
        <v>22.939999999999998</v>
      </c>
      <c r="F43" s="155">
        <f t="shared" si="7"/>
        <v>104.28</v>
      </c>
      <c r="G43" s="155">
        <f>SUM(G39:G42)</f>
        <v>716.25</v>
      </c>
      <c r="H43" s="155">
        <f t="shared" si="7"/>
        <v>0.37</v>
      </c>
      <c r="I43" s="155">
        <f t="shared" si="7"/>
        <v>12.829999999999998</v>
      </c>
      <c r="J43" s="155">
        <f t="shared" si="7"/>
        <v>306.23</v>
      </c>
      <c r="K43" s="155">
        <f t="shared" si="7"/>
        <v>1.62</v>
      </c>
      <c r="L43" s="155">
        <f t="shared" si="7"/>
        <v>255.15999999999997</v>
      </c>
      <c r="M43" s="155">
        <f t="shared" si="7"/>
        <v>294.69</v>
      </c>
      <c r="N43" s="155">
        <f t="shared" si="7"/>
        <v>104.16999999999999</v>
      </c>
      <c r="O43" s="155">
        <f t="shared" si="7"/>
        <v>2.96</v>
      </c>
    </row>
    <row r="44" spans="1:15" s="185" customFormat="1" ht="18" customHeight="1" thickTop="1" x14ac:dyDescent="0.2">
      <c r="A44" s="334" t="s">
        <v>20</v>
      </c>
      <c r="B44" s="335"/>
      <c r="C44" s="230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1:15" s="185" customFormat="1" ht="18" customHeight="1" x14ac:dyDescent="0.2">
      <c r="A45" s="37" t="s">
        <v>163</v>
      </c>
      <c r="B45" s="52" t="s">
        <v>46</v>
      </c>
      <c r="C45" s="227">
        <v>100</v>
      </c>
      <c r="D45" s="53">
        <v>2.4</v>
      </c>
      <c r="E45" s="53">
        <v>7.1</v>
      </c>
      <c r="F45" s="53">
        <v>10.4</v>
      </c>
      <c r="G45" s="53">
        <v>115</v>
      </c>
      <c r="H45" s="53">
        <v>0.03</v>
      </c>
      <c r="I45" s="53">
        <v>7.9</v>
      </c>
      <c r="J45" s="53">
        <v>0</v>
      </c>
      <c r="K45" s="53">
        <v>3.8</v>
      </c>
      <c r="L45" s="53">
        <v>44</v>
      </c>
      <c r="M45" s="53">
        <v>58</v>
      </c>
      <c r="N45" s="53">
        <v>30</v>
      </c>
      <c r="O45" s="53">
        <v>1.7</v>
      </c>
    </row>
    <row r="46" spans="1:15" s="146" customFormat="1" ht="18" customHeight="1" x14ac:dyDescent="0.2">
      <c r="A46" s="37" t="s">
        <v>203</v>
      </c>
      <c r="B46" s="52" t="s">
        <v>90</v>
      </c>
      <c r="C46" s="227">
        <v>250</v>
      </c>
      <c r="D46" s="53">
        <v>2.1749999999999998</v>
      </c>
      <c r="E46" s="53">
        <v>4.45</v>
      </c>
      <c r="F46" s="53">
        <v>12.025</v>
      </c>
      <c r="G46" s="53">
        <v>97</v>
      </c>
      <c r="H46" s="53">
        <v>6.5000000000000002E-2</v>
      </c>
      <c r="I46" s="53">
        <v>9.1750000000000007</v>
      </c>
      <c r="J46" s="53">
        <v>92.4</v>
      </c>
      <c r="K46" s="53">
        <v>0.25</v>
      </c>
      <c r="L46" s="53">
        <v>97.64</v>
      </c>
      <c r="M46" s="53">
        <v>92.814999999999998</v>
      </c>
      <c r="N46" s="53">
        <v>20</v>
      </c>
      <c r="O46" s="53">
        <v>9.7000000000000003E-2</v>
      </c>
    </row>
    <row r="47" spans="1:15" s="55" customFormat="1" ht="15.75" x14ac:dyDescent="0.2">
      <c r="A47" s="147" t="s">
        <v>237</v>
      </c>
      <c r="B47" s="143" t="s">
        <v>231</v>
      </c>
      <c r="C47" s="144">
        <v>210</v>
      </c>
      <c r="D47" s="145">
        <v>20.399999999999999</v>
      </c>
      <c r="E47" s="145">
        <v>20.12</v>
      </c>
      <c r="F47" s="145">
        <v>60.02</v>
      </c>
      <c r="G47" s="145">
        <v>505.28</v>
      </c>
      <c r="H47" s="53">
        <v>0.12</v>
      </c>
      <c r="I47" s="53">
        <v>11.2</v>
      </c>
      <c r="J47" s="53">
        <v>163</v>
      </c>
      <c r="K47" s="53">
        <v>4.1100000000000003</v>
      </c>
      <c r="L47" s="53">
        <v>130.25</v>
      </c>
      <c r="M47" s="53">
        <v>124.4</v>
      </c>
      <c r="N47" s="53">
        <v>16.5</v>
      </c>
      <c r="O47" s="53">
        <v>0.05</v>
      </c>
    </row>
    <row r="48" spans="1:15" s="55" customFormat="1" ht="25.5" customHeight="1" x14ac:dyDescent="0.2">
      <c r="A48" s="37" t="s">
        <v>157</v>
      </c>
      <c r="B48" s="52" t="s">
        <v>59</v>
      </c>
      <c r="C48" s="227">
        <v>90</v>
      </c>
      <c r="D48" s="53">
        <v>6.84</v>
      </c>
      <c r="E48" s="53">
        <v>0.72</v>
      </c>
      <c r="F48" s="53">
        <v>44.28</v>
      </c>
      <c r="G48" s="53">
        <v>211.5</v>
      </c>
      <c r="H48" s="53">
        <v>0.1</v>
      </c>
      <c r="I48" s="53">
        <v>0</v>
      </c>
      <c r="J48" s="53">
        <v>0</v>
      </c>
      <c r="K48" s="53">
        <v>0.99</v>
      </c>
      <c r="L48" s="53">
        <v>18</v>
      </c>
      <c r="M48" s="53">
        <v>58.5</v>
      </c>
      <c r="N48" s="53">
        <v>12.6</v>
      </c>
      <c r="O48" s="53">
        <v>0.99</v>
      </c>
    </row>
    <row r="49" spans="1:16" s="55" customFormat="1" ht="18" customHeight="1" x14ac:dyDescent="0.2">
      <c r="A49" s="173" t="s">
        <v>214</v>
      </c>
      <c r="B49" s="174" t="s">
        <v>243</v>
      </c>
      <c r="C49" s="175">
        <v>200</v>
      </c>
      <c r="D49" s="176">
        <v>0.2</v>
      </c>
      <c r="E49" s="176">
        <v>0.1</v>
      </c>
      <c r="F49" s="176">
        <v>10.7</v>
      </c>
      <c r="G49" s="176">
        <v>44</v>
      </c>
      <c r="H49" s="176">
        <v>0.01</v>
      </c>
      <c r="I49" s="176">
        <v>28.4</v>
      </c>
      <c r="J49" s="176">
        <v>0</v>
      </c>
      <c r="K49" s="176">
        <v>0.1</v>
      </c>
      <c r="L49" s="176">
        <v>7.5</v>
      </c>
      <c r="M49" s="176">
        <v>6.4</v>
      </c>
      <c r="N49" s="176">
        <v>6.1</v>
      </c>
      <c r="O49" s="177">
        <v>0.28999999999999998</v>
      </c>
    </row>
    <row r="50" spans="1:16" s="185" customFormat="1" ht="18" customHeight="1" thickBot="1" x14ac:dyDescent="0.25">
      <c r="A50" s="336" t="s">
        <v>21</v>
      </c>
      <c r="B50" s="337"/>
      <c r="C50" s="168">
        <f t="shared" ref="C50:O50" si="8">SUM(C45:C49)</f>
        <v>850</v>
      </c>
      <c r="D50" s="155">
        <f t="shared" si="8"/>
        <v>32.015000000000001</v>
      </c>
      <c r="E50" s="155">
        <f t="shared" si="8"/>
        <v>32.49</v>
      </c>
      <c r="F50" s="155">
        <f t="shared" si="8"/>
        <v>137.42500000000001</v>
      </c>
      <c r="G50" s="155">
        <f t="shared" si="8"/>
        <v>972.78</v>
      </c>
      <c r="H50" s="155">
        <f t="shared" si="8"/>
        <v>0.32500000000000001</v>
      </c>
      <c r="I50" s="155">
        <f t="shared" si="8"/>
        <v>56.674999999999997</v>
      </c>
      <c r="J50" s="155">
        <f t="shared" si="8"/>
        <v>255.4</v>
      </c>
      <c r="K50" s="155">
        <f t="shared" si="8"/>
        <v>9.25</v>
      </c>
      <c r="L50" s="155">
        <f t="shared" si="8"/>
        <v>297.39</v>
      </c>
      <c r="M50" s="155">
        <f t="shared" si="8"/>
        <v>340.11500000000001</v>
      </c>
      <c r="N50" s="155">
        <f t="shared" si="8"/>
        <v>85.199999999999989</v>
      </c>
      <c r="O50" s="155">
        <f t="shared" si="8"/>
        <v>3.1269999999999998</v>
      </c>
    </row>
    <row r="51" spans="1:16" s="185" customFormat="1" ht="18" customHeight="1" thickTop="1" x14ac:dyDescent="0.2">
      <c r="A51" s="354" t="s">
        <v>245</v>
      </c>
      <c r="B51" s="355"/>
      <c r="C51" s="158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60"/>
    </row>
    <row r="52" spans="1:16" s="56" customFormat="1" ht="18" customHeight="1" x14ac:dyDescent="0.2">
      <c r="A52" s="141" t="s">
        <v>242</v>
      </c>
      <c r="B52" s="132" t="s">
        <v>84</v>
      </c>
      <c r="C52" s="133">
        <v>105</v>
      </c>
      <c r="D52" s="134">
        <v>8.8800000000000008</v>
      </c>
      <c r="E52" s="134">
        <v>13.22</v>
      </c>
      <c r="F52" s="134">
        <v>10.67</v>
      </c>
      <c r="G52" s="134">
        <v>164</v>
      </c>
      <c r="H52" s="134">
        <v>5.7599999999999998E-2</v>
      </c>
      <c r="I52" s="134">
        <v>2.1000000000000001E-2</v>
      </c>
      <c r="J52" s="134">
        <v>2.691E-2</v>
      </c>
      <c r="K52" s="134">
        <v>0.44550000000000001</v>
      </c>
      <c r="L52" s="134">
        <v>26.0625</v>
      </c>
      <c r="M52" s="134">
        <v>126.32250000000001</v>
      </c>
      <c r="N52" s="134">
        <v>17.13</v>
      </c>
      <c r="O52" s="135">
        <v>0.06</v>
      </c>
    </row>
    <row r="53" spans="1:16" s="56" customFormat="1" ht="18" customHeight="1" x14ac:dyDescent="0.2">
      <c r="A53" s="39" t="s">
        <v>317</v>
      </c>
      <c r="B53" s="127" t="s">
        <v>55</v>
      </c>
      <c r="C53" s="227">
        <v>200</v>
      </c>
      <c r="D53" s="53">
        <v>6.29</v>
      </c>
      <c r="E53" s="53">
        <v>7.92</v>
      </c>
      <c r="F53" s="53">
        <v>40.35</v>
      </c>
      <c r="G53" s="53">
        <v>252.19</v>
      </c>
      <c r="H53" s="53">
        <v>0.08</v>
      </c>
      <c r="I53" s="53">
        <v>0</v>
      </c>
      <c r="J53" s="53">
        <v>140</v>
      </c>
      <c r="K53" s="53">
        <v>1.1200000000000001</v>
      </c>
      <c r="L53" s="53">
        <v>98.4</v>
      </c>
      <c r="M53" s="53">
        <v>249.13</v>
      </c>
      <c r="N53" s="53">
        <v>11.34</v>
      </c>
      <c r="O53" s="53">
        <v>0.12</v>
      </c>
      <c r="P53" s="55"/>
    </row>
    <row r="54" spans="1:16" s="55" customFormat="1" ht="18" customHeight="1" x14ac:dyDescent="0.2">
      <c r="A54" s="40" t="s">
        <v>160</v>
      </c>
      <c r="B54" s="52" t="s">
        <v>44</v>
      </c>
      <c r="C54" s="227">
        <v>95</v>
      </c>
      <c r="D54" s="53">
        <v>6.27</v>
      </c>
      <c r="E54" s="53">
        <v>1.1399999999999999</v>
      </c>
      <c r="F54" s="53">
        <v>31.73</v>
      </c>
      <c r="G54" s="53">
        <v>165.3</v>
      </c>
      <c r="H54" s="53">
        <v>0.17</v>
      </c>
      <c r="I54" s="53">
        <v>0</v>
      </c>
      <c r="J54" s="53">
        <v>0</v>
      </c>
      <c r="K54" s="53">
        <v>1.33</v>
      </c>
      <c r="L54" s="53">
        <v>34.514000000000003</v>
      </c>
      <c r="M54" s="53">
        <v>150.1</v>
      </c>
      <c r="N54" s="53">
        <v>44.65</v>
      </c>
      <c r="O54" s="54">
        <v>3.7050000000000001</v>
      </c>
    </row>
    <row r="55" spans="1:16" s="55" customFormat="1" ht="18" customHeight="1" x14ac:dyDescent="0.2">
      <c r="A55" s="37" t="s">
        <v>159</v>
      </c>
      <c r="B55" s="52" t="s">
        <v>65</v>
      </c>
      <c r="C55" s="227">
        <v>200</v>
      </c>
      <c r="D55" s="53">
        <v>1.4</v>
      </c>
      <c r="E55" s="53">
        <v>0</v>
      </c>
      <c r="F55" s="53">
        <v>17.8</v>
      </c>
      <c r="G55" s="53">
        <v>136.80000000000001</v>
      </c>
      <c r="H55" s="53">
        <v>0.09</v>
      </c>
      <c r="I55" s="53">
        <v>7.0000000000000007E-2</v>
      </c>
      <c r="J55" s="53">
        <v>2E-3</v>
      </c>
      <c r="K55" s="53">
        <v>0.98</v>
      </c>
      <c r="L55" s="53">
        <v>119.8</v>
      </c>
      <c r="M55" s="53">
        <v>153.30000000000001</v>
      </c>
      <c r="N55" s="53">
        <v>0.28000000000000003</v>
      </c>
      <c r="O55" s="54">
        <v>0.31</v>
      </c>
    </row>
    <row r="56" spans="1:16" s="185" customFormat="1" ht="18" customHeight="1" thickBot="1" x14ac:dyDescent="0.25">
      <c r="A56" s="356" t="s">
        <v>248</v>
      </c>
      <c r="B56" s="307"/>
      <c r="C56" s="232">
        <f>SUM(C52:C55)</f>
        <v>600</v>
      </c>
      <c r="D56" s="155">
        <f>SUM(D52:D55)</f>
        <v>22.84</v>
      </c>
      <c r="E56" s="155">
        <f t="shared" ref="E56:O56" si="9">SUM(E52:E55)</f>
        <v>22.28</v>
      </c>
      <c r="F56" s="155">
        <f t="shared" si="9"/>
        <v>100.55</v>
      </c>
      <c r="G56" s="155">
        <f t="shared" si="9"/>
        <v>718.29</v>
      </c>
      <c r="H56" s="155">
        <f t="shared" si="9"/>
        <v>0.39759999999999995</v>
      </c>
      <c r="I56" s="155">
        <f t="shared" si="9"/>
        <v>9.1000000000000011E-2</v>
      </c>
      <c r="J56" s="155">
        <f t="shared" si="9"/>
        <v>140.02891</v>
      </c>
      <c r="K56" s="155">
        <f t="shared" si="9"/>
        <v>3.8755000000000002</v>
      </c>
      <c r="L56" s="155">
        <f t="shared" si="9"/>
        <v>278.7765</v>
      </c>
      <c r="M56" s="155">
        <f t="shared" si="9"/>
        <v>678.85249999999996</v>
      </c>
      <c r="N56" s="155">
        <f t="shared" si="9"/>
        <v>73.400000000000006</v>
      </c>
      <c r="O56" s="155">
        <f t="shared" si="9"/>
        <v>4.1950000000000003</v>
      </c>
    </row>
    <row r="57" spans="1:16" s="185" customFormat="1" ht="18" customHeight="1" thickTop="1" x14ac:dyDescent="0.2">
      <c r="A57" s="334" t="s">
        <v>249</v>
      </c>
      <c r="B57" s="335"/>
      <c r="C57" s="230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7"/>
    </row>
    <row r="58" spans="1:16" s="56" customFormat="1" ht="18" customHeight="1" x14ac:dyDescent="0.2">
      <c r="A58" s="37" t="s">
        <v>172</v>
      </c>
      <c r="B58" s="52" t="s">
        <v>100</v>
      </c>
      <c r="C58" s="227">
        <v>250</v>
      </c>
      <c r="D58" s="53">
        <v>7.25</v>
      </c>
      <c r="E58" s="53">
        <v>6.25</v>
      </c>
      <c r="F58" s="53">
        <v>10</v>
      </c>
      <c r="G58" s="53">
        <v>125</v>
      </c>
      <c r="H58" s="53">
        <v>0.1</v>
      </c>
      <c r="I58" s="53">
        <v>1.75</v>
      </c>
      <c r="J58" s="53">
        <v>0.05</v>
      </c>
      <c r="K58" s="53">
        <v>0</v>
      </c>
      <c r="L58" s="53">
        <v>300</v>
      </c>
      <c r="M58" s="53">
        <v>225</v>
      </c>
      <c r="N58" s="53">
        <v>35</v>
      </c>
      <c r="O58" s="54">
        <v>0.25</v>
      </c>
    </row>
    <row r="59" spans="1:16" s="56" customFormat="1" ht="18" customHeight="1" x14ac:dyDescent="0.2">
      <c r="A59" s="40" t="s">
        <v>177</v>
      </c>
      <c r="B59" s="22" t="s">
        <v>104</v>
      </c>
      <c r="C59" s="25">
        <v>100</v>
      </c>
      <c r="D59" s="41">
        <v>7.87</v>
      </c>
      <c r="E59" s="41">
        <v>5.33</v>
      </c>
      <c r="F59" s="41">
        <v>52.84</v>
      </c>
      <c r="G59" s="41">
        <v>290.67</v>
      </c>
      <c r="H59" s="41">
        <v>0.03</v>
      </c>
      <c r="I59" s="41">
        <v>21.85</v>
      </c>
      <c r="J59" s="41">
        <v>7.0000000000000007E-2</v>
      </c>
      <c r="K59" s="41">
        <v>0.63</v>
      </c>
      <c r="L59" s="41">
        <v>77.2</v>
      </c>
      <c r="M59" s="41">
        <v>62</v>
      </c>
      <c r="N59" s="41">
        <v>11</v>
      </c>
      <c r="O59" s="45">
        <v>1.1599999999999999</v>
      </c>
    </row>
    <row r="60" spans="1:16" s="185" customFormat="1" ht="18" customHeight="1" thickBot="1" x14ac:dyDescent="0.25">
      <c r="A60" s="338" t="s">
        <v>247</v>
      </c>
      <c r="B60" s="307"/>
      <c r="C60" s="168">
        <f>SUM(C58:C59)</f>
        <v>350</v>
      </c>
      <c r="D60" s="163">
        <f>SUM(D58:D59)</f>
        <v>15.120000000000001</v>
      </c>
      <c r="E60" s="163">
        <f t="shared" ref="E60:O60" si="10">SUM(E58:E59)</f>
        <v>11.58</v>
      </c>
      <c r="F60" s="163">
        <f t="shared" si="10"/>
        <v>62.84</v>
      </c>
      <c r="G60" s="163">
        <f t="shared" si="10"/>
        <v>415.67</v>
      </c>
      <c r="H60" s="163">
        <f t="shared" si="10"/>
        <v>0.13</v>
      </c>
      <c r="I60" s="163">
        <f t="shared" si="10"/>
        <v>23.6</v>
      </c>
      <c r="J60" s="163">
        <f t="shared" si="10"/>
        <v>0.12000000000000001</v>
      </c>
      <c r="K60" s="163">
        <f t="shared" si="10"/>
        <v>0.63</v>
      </c>
      <c r="L60" s="163">
        <f t="shared" si="10"/>
        <v>377.2</v>
      </c>
      <c r="M60" s="163">
        <f t="shared" si="10"/>
        <v>287</v>
      </c>
      <c r="N60" s="163">
        <f t="shared" si="10"/>
        <v>46</v>
      </c>
      <c r="O60" s="163">
        <f t="shared" si="10"/>
        <v>1.41</v>
      </c>
    </row>
    <row r="61" spans="1:16" s="185" customFormat="1" ht="18" customHeight="1" thickTop="1" thickBot="1" x14ac:dyDescent="0.25">
      <c r="A61" s="349" t="s">
        <v>259</v>
      </c>
      <c r="B61" s="350"/>
      <c r="C61" s="351"/>
      <c r="D61" s="163">
        <f t="shared" ref="D61:O61" si="11">D43+D50+D56</f>
        <v>78.105000000000004</v>
      </c>
      <c r="E61" s="163">
        <f t="shared" si="11"/>
        <v>77.710000000000008</v>
      </c>
      <c r="F61" s="163">
        <f t="shared" si="11"/>
        <v>342.255</v>
      </c>
      <c r="G61" s="163">
        <f t="shared" si="11"/>
        <v>2407.3199999999997</v>
      </c>
      <c r="H61" s="163">
        <f t="shared" si="11"/>
        <v>1.0926</v>
      </c>
      <c r="I61" s="163">
        <f t="shared" si="11"/>
        <v>69.595999999999989</v>
      </c>
      <c r="J61" s="163">
        <f t="shared" si="11"/>
        <v>701.65890999999999</v>
      </c>
      <c r="K61" s="163">
        <f t="shared" si="11"/>
        <v>14.745500000000002</v>
      </c>
      <c r="L61" s="163">
        <f t="shared" si="11"/>
        <v>831.3264999999999</v>
      </c>
      <c r="M61" s="163">
        <f t="shared" si="11"/>
        <v>1313.6575</v>
      </c>
      <c r="N61" s="163">
        <f t="shared" si="11"/>
        <v>262.77</v>
      </c>
      <c r="O61" s="163">
        <f t="shared" si="11"/>
        <v>10.282</v>
      </c>
    </row>
    <row r="62" spans="1:16" s="185" customFormat="1" ht="18" customHeight="1" thickTop="1" thickBot="1" x14ac:dyDescent="0.25">
      <c r="A62" s="349" t="s">
        <v>270</v>
      </c>
      <c r="B62" s="350"/>
      <c r="C62" s="351"/>
      <c r="D62" s="163">
        <f t="shared" ref="D62:O62" si="12">D43+D50+D60</f>
        <v>70.385000000000005</v>
      </c>
      <c r="E62" s="163">
        <f t="shared" si="12"/>
        <v>67.010000000000005</v>
      </c>
      <c r="F62" s="163">
        <f t="shared" si="12"/>
        <v>304.54500000000002</v>
      </c>
      <c r="G62" s="163">
        <f t="shared" si="12"/>
        <v>2104.6999999999998</v>
      </c>
      <c r="H62" s="163">
        <f t="shared" si="12"/>
        <v>0.82500000000000007</v>
      </c>
      <c r="I62" s="163">
        <f t="shared" si="12"/>
        <v>93.10499999999999</v>
      </c>
      <c r="J62" s="163">
        <f t="shared" si="12"/>
        <v>561.75</v>
      </c>
      <c r="K62" s="163">
        <f t="shared" si="12"/>
        <v>11.500000000000002</v>
      </c>
      <c r="L62" s="163">
        <f t="shared" si="12"/>
        <v>929.75</v>
      </c>
      <c r="M62" s="163">
        <f t="shared" si="12"/>
        <v>921.80500000000006</v>
      </c>
      <c r="N62" s="163">
        <f t="shared" si="12"/>
        <v>235.36999999999998</v>
      </c>
      <c r="O62" s="163">
        <f t="shared" si="12"/>
        <v>7.4969999999999999</v>
      </c>
    </row>
    <row r="63" spans="1:16" s="185" customFormat="1" ht="18" customHeight="1" thickTop="1" thickBot="1" x14ac:dyDescent="0.25">
      <c r="A63" s="357" t="s">
        <v>38</v>
      </c>
      <c r="B63" s="358"/>
      <c r="C63" s="164"/>
      <c r="D63" s="163">
        <f t="shared" ref="D63:O63" si="13">D43+D50+D56+D60</f>
        <v>93.225000000000009</v>
      </c>
      <c r="E63" s="163">
        <f t="shared" si="13"/>
        <v>89.29</v>
      </c>
      <c r="F63" s="163">
        <f t="shared" si="13"/>
        <v>405.09500000000003</v>
      </c>
      <c r="G63" s="163">
        <f t="shared" si="13"/>
        <v>2822.99</v>
      </c>
      <c r="H63" s="163">
        <f t="shared" si="13"/>
        <v>1.2225999999999999</v>
      </c>
      <c r="I63" s="163">
        <f t="shared" si="13"/>
        <v>93.195999999999998</v>
      </c>
      <c r="J63" s="163">
        <f t="shared" si="13"/>
        <v>701.77891</v>
      </c>
      <c r="K63" s="163">
        <f t="shared" si="13"/>
        <v>15.375500000000002</v>
      </c>
      <c r="L63" s="163">
        <f t="shared" si="13"/>
        <v>1208.5264999999999</v>
      </c>
      <c r="M63" s="163">
        <f t="shared" si="13"/>
        <v>1600.6575</v>
      </c>
      <c r="N63" s="163">
        <f t="shared" si="13"/>
        <v>308.77</v>
      </c>
      <c r="O63" s="163">
        <f t="shared" si="13"/>
        <v>11.692</v>
      </c>
    </row>
    <row r="64" spans="1:16" s="185" customFormat="1" ht="18" customHeight="1" thickTop="1" x14ac:dyDescent="0.2">
      <c r="A64" s="150"/>
      <c r="B64" s="150"/>
      <c r="C64" s="150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</row>
    <row r="65" spans="1:15" s="185" customFormat="1" ht="18" customHeight="1" x14ac:dyDescent="0.2">
      <c r="A65" s="150"/>
      <c r="B65" s="150"/>
      <c r="C65" s="150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341" t="s">
        <v>223</v>
      </c>
      <c r="O65" s="341"/>
    </row>
    <row r="66" spans="1:15" s="185" customFormat="1" ht="18" customHeight="1" x14ac:dyDescent="0.25">
      <c r="A66" s="149" t="s">
        <v>22</v>
      </c>
      <c r="B66" s="150"/>
      <c r="C66" s="150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</row>
    <row r="67" spans="1:15" s="185" customFormat="1" ht="18" customHeight="1" thickBot="1" x14ac:dyDescent="0.25">
      <c r="A67" s="165"/>
      <c r="B67" s="150"/>
      <c r="C67" s="150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</row>
    <row r="68" spans="1:15" s="185" customFormat="1" ht="18" customHeight="1" thickTop="1" x14ac:dyDescent="0.2">
      <c r="A68" s="342" t="s">
        <v>2</v>
      </c>
      <c r="B68" s="344" t="s">
        <v>35</v>
      </c>
      <c r="C68" s="344" t="s">
        <v>3</v>
      </c>
      <c r="D68" s="346" t="s">
        <v>4</v>
      </c>
      <c r="E68" s="346"/>
      <c r="F68" s="346"/>
      <c r="G68" s="346" t="s">
        <v>5</v>
      </c>
      <c r="H68" s="346" t="s">
        <v>6</v>
      </c>
      <c r="I68" s="346"/>
      <c r="J68" s="346"/>
      <c r="K68" s="346"/>
      <c r="L68" s="346" t="s">
        <v>7</v>
      </c>
      <c r="M68" s="346"/>
      <c r="N68" s="346"/>
      <c r="O68" s="348"/>
    </row>
    <row r="69" spans="1:15" s="185" customFormat="1" ht="18" customHeight="1" thickBot="1" x14ac:dyDescent="0.25">
      <c r="A69" s="343"/>
      <c r="B69" s="345"/>
      <c r="C69" s="345"/>
      <c r="D69" s="228" t="s">
        <v>8</v>
      </c>
      <c r="E69" s="228" t="s">
        <v>9</v>
      </c>
      <c r="F69" s="228" t="s">
        <v>10</v>
      </c>
      <c r="G69" s="347"/>
      <c r="H69" s="228" t="s">
        <v>11</v>
      </c>
      <c r="I69" s="228" t="s">
        <v>12</v>
      </c>
      <c r="J69" s="228" t="s">
        <v>13</v>
      </c>
      <c r="K69" s="228" t="s">
        <v>14</v>
      </c>
      <c r="L69" s="228" t="s">
        <v>15</v>
      </c>
      <c r="M69" s="228" t="s">
        <v>16</v>
      </c>
      <c r="N69" s="228" t="s">
        <v>37</v>
      </c>
      <c r="O69" s="151" t="s">
        <v>17</v>
      </c>
    </row>
    <row r="70" spans="1:15" s="185" customFormat="1" ht="18" customHeight="1" thickTop="1" x14ac:dyDescent="0.2">
      <c r="A70" s="334" t="s">
        <v>18</v>
      </c>
      <c r="B70" s="335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67"/>
    </row>
    <row r="71" spans="1:15" s="148" customFormat="1" ht="18" customHeight="1" x14ac:dyDescent="0.2">
      <c r="A71" s="37" t="s">
        <v>314</v>
      </c>
      <c r="B71" s="142" t="s">
        <v>68</v>
      </c>
      <c r="C71" s="212" t="s">
        <v>154</v>
      </c>
      <c r="D71" s="198">
        <v>22.12</v>
      </c>
      <c r="E71" s="198">
        <v>23.62</v>
      </c>
      <c r="F71" s="198">
        <v>77.760000000000005</v>
      </c>
      <c r="G71" s="198">
        <v>610.62</v>
      </c>
      <c r="H71" s="198">
        <v>0.26</v>
      </c>
      <c r="I71" s="198">
        <v>4.5999999999999996</v>
      </c>
      <c r="J71" s="198">
        <v>120</v>
      </c>
      <c r="K71" s="198">
        <v>5.5</v>
      </c>
      <c r="L71" s="198">
        <v>165.53</v>
      </c>
      <c r="M71" s="198">
        <v>128.69</v>
      </c>
      <c r="N71" s="198">
        <v>21</v>
      </c>
      <c r="O71" s="198">
        <v>1.8</v>
      </c>
    </row>
    <row r="72" spans="1:15" s="55" customFormat="1" ht="18" customHeight="1" x14ac:dyDescent="0.2">
      <c r="A72" s="37" t="s">
        <v>161</v>
      </c>
      <c r="B72" s="52" t="s">
        <v>75</v>
      </c>
      <c r="C72" s="227">
        <v>100</v>
      </c>
      <c r="D72" s="18">
        <v>0.9</v>
      </c>
      <c r="E72" s="18">
        <v>0.2</v>
      </c>
      <c r="F72" s="18">
        <v>8.1</v>
      </c>
      <c r="G72" s="18">
        <v>43</v>
      </c>
      <c r="H72" s="18">
        <v>0.04</v>
      </c>
      <c r="I72" s="18">
        <v>60</v>
      </c>
      <c r="J72" s="18">
        <v>0</v>
      </c>
      <c r="K72" s="18">
        <v>0.2</v>
      </c>
      <c r="L72" s="18">
        <v>34</v>
      </c>
      <c r="M72" s="18">
        <v>23</v>
      </c>
      <c r="N72" s="18">
        <v>13</v>
      </c>
      <c r="O72" s="19">
        <v>0.3</v>
      </c>
    </row>
    <row r="73" spans="1:15" s="76" customFormat="1" ht="18" customHeight="1" x14ac:dyDescent="0.2">
      <c r="A73" s="43" t="s">
        <v>158</v>
      </c>
      <c r="B73" s="17" t="s">
        <v>53</v>
      </c>
      <c r="C73" s="227">
        <v>200</v>
      </c>
      <c r="D73" s="18">
        <v>0.1</v>
      </c>
      <c r="E73" s="18">
        <v>0</v>
      </c>
      <c r="F73" s="18">
        <v>15</v>
      </c>
      <c r="G73" s="18">
        <v>60</v>
      </c>
      <c r="H73" s="18">
        <v>0</v>
      </c>
      <c r="I73" s="18">
        <v>0</v>
      </c>
      <c r="J73" s="18">
        <v>0</v>
      </c>
      <c r="K73" s="18">
        <v>0</v>
      </c>
      <c r="L73" s="18">
        <v>11</v>
      </c>
      <c r="M73" s="18">
        <v>3</v>
      </c>
      <c r="N73" s="18">
        <v>1</v>
      </c>
      <c r="O73" s="19">
        <v>0.3</v>
      </c>
    </row>
    <row r="74" spans="1:15" s="185" customFormat="1" ht="18" customHeight="1" thickBot="1" x14ac:dyDescent="0.25">
      <c r="A74" s="336" t="s">
        <v>19</v>
      </c>
      <c r="B74" s="337"/>
      <c r="C74" s="168">
        <v>550</v>
      </c>
      <c r="D74" s="155">
        <f>SUM(D71:D73)</f>
        <v>23.12</v>
      </c>
      <c r="E74" s="155">
        <f t="shared" ref="E74:O74" si="14">SUM(E71:E73)</f>
        <v>23.82</v>
      </c>
      <c r="F74" s="155">
        <f t="shared" si="14"/>
        <v>100.86</v>
      </c>
      <c r="G74" s="155">
        <f t="shared" si="14"/>
        <v>713.62</v>
      </c>
      <c r="H74" s="155">
        <f t="shared" si="14"/>
        <v>0.3</v>
      </c>
      <c r="I74" s="155">
        <f t="shared" si="14"/>
        <v>64.599999999999994</v>
      </c>
      <c r="J74" s="155">
        <f t="shared" si="14"/>
        <v>120</v>
      </c>
      <c r="K74" s="155">
        <f t="shared" si="14"/>
        <v>5.7</v>
      </c>
      <c r="L74" s="155">
        <f t="shared" si="14"/>
        <v>210.53</v>
      </c>
      <c r="M74" s="155">
        <f t="shared" si="14"/>
        <v>154.69</v>
      </c>
      <c r="N74" s="155">
        <f t="shared" si="14"/>
        <v>35</v>
      </c>
      <c r="O74" s="155">
        <f t="shared" si="14"/>
        <v>2.4</v>
      </c>
    </row>
    <row r="75" spans="1:15" s="185" customFormat="1" ht="18" customHeight="1" thickTop="1" x14ac:dyDescent="0.2">
      <c r="A75" s="334" t="s">
        <v>20</v>
      </c>
      <c r="B75" s="335"/>
      <c r="C75" s="230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7"/>
    </row>
    <row r="76" spans="1:15" s="55" customFormat="1" ht="18" customHeight="1" x14ac:dyDescent="0.2">
      <c r="A76" s="119" t="s">
        <v>72</v>
      </c>
      <c r="B76" s="52" t="s">
        <v>50</v>
      </c>
      <c r="C76" s="227">
        <v>100</v>
      </c>
      <c r="D76" s="53">
        <v>2</v>
      </c>
      <c r="E76" s="53">
        <v>9</v>
      </c>
      <c r="F76" s="53">
        <v>8.5399999999999991</v>
      </c>
      <c r="G76" s="53">
        <v>122</v>
      </c>
      <c r="H76" s="53">
        <v>0.02</v>
      </c>
      <c r="I76" s="53">
        <v>7</v>
      </c>
      <c r="J76" s="53">
        <v>0</v>
      </c>
      <c r="K76" s="53">
        <v>0</v>
      </c>
      <c r="L76" s="53">
        <v>41</v>
      </c>
      <c r="M76" s="53">
        <v>37</v>
      </c>
      <c r="N76" s="53">
        <v>15</v>
      </c>
      <c r="O76" s="53">
        <v>0.7</v>
      </c>
    </row>
    <row r="77" spans="1:15" s="55" customFormat="1" ht="18" customHeight="1" x14ac:dyDescent="0.2">
      <c r="A77" s="139" t="s">
        <v>135</v>
      </c>
      <c r="B77" s="127" t="s">
        <v>49</v>
      </c>
      <c r="C77" s="128">
        <v>250</v>
      </c>
      <c r="D77" s="129">
        <v>6.71</v>
      </c>
      <c r="E77" s="129">
        <v>6.76</v>
      </c>
      <c r="F77" s="129">
        <v>33.17</v>
      </c>
      <c r="G77" s="129">
        <v>180.64</v>
      </c>
      <c r="H77" s="129">
        <v>0.18</v>
      </c>
      <c r="I77" s="129">
        <v>0.25</v>
      </c>
      <c r="J77" s="129">
        <v>137.5</v>
      </c>
      <c r="K77" s="129">
        <v>1.45</v>
      </c>
      <c r="L77" s="129">
        <v>120</v>
      </c>
      <c r="M77" s="129">
        <v>82</v>
      </c>
      <c r="N77" s="129">
        <v>10</v>
      </c>
      <c r="O77" s="130">
        <v>0.35</v>
      </c>
    </row>
    <row r="78" spans="1:15" s="55" customFormat="1" ht="15.75" customHeight="1" x14ac:dyDescent="0.2">
      <c r="A78" s="39" t="s">
        <v>282</v>
      </c>
      <c r="B78" s="52" t="s">
        <v>281</v>
      </c>
      <c r="C78" s="227">
        <v>120</v>
      </c>
      <c r="D78" s="53">
        <v>16.8</v>
      </c>
      <c r="E78" s="53">
        <v>12.23</v>
      </c>
      <c r="F78" s="53">
        <v>14.51</v>
      </c>
      <c r="G78" s="53">
        <v>242.4</v>
      </c>
      <c r="H78" s="53">
        <v>0.16</v>
      </c>
      <c r="I78" s="53">
        <v>0.22</v>
      </c>
      <c r="J78" s="53">
        <v>120</v>
      </c>
      <c r="K78" s="53">
        <v>1.26</v>
      </c>
      <c r="L78" s="53">
        <v>104.73</v>
      </c>
      <c r="M78" s="53">
        <v>71.56</v>
      </c>
      <c r="N78" s="53">
        <v>8.73</v>
      </c>
      <c r="O78" s="54">
        <v>0.31</v>
      </c>
    </row>
    <row r="79" spans="1:15" s="55" customFormat="1" ht="15.75" customHeight="1" x14ac:dyDescent="0.2">
      <c r="A79" s="77" t="s">
        <v>217</v>
      </c>
      <c r="B79" s="52" t="s">
        <v>215</v>
      </c>
      <c r="C79" s="227">
        <v>220</v>
      </c>
      <c r="D79" s="53">
        <v>2.64</v>
      </c>
      <c r="E79" s="53">
        <v>5.97</v>
      </c>
      <c r="F79" s="53">
        <v>38.5</v>
      </c>
      <c r="G79" s="53">
        <v>234.96</v>
      </c>
      <c r="H79" s="53">
        <v>0.22</v>
      </c>
      <c r="I79" s="53">
        <v>1.58</v>
      </c>
      <c r="J79" s="53">
        <v>140</v>
      </c>
      <c r="K79" s="53">
        <v>0.22</v>
      </c>
      <c r="L79" s="53">
        <v>24.2</v>
      </c>
      <c r="M79" s="53">
        <v>119.99</v>
      </c>
      <c r="N79" s="53">
        <v>22.45</v>
      </c>
      <c r="O79" s="54">
        <v>2.4400000000000002E-2</v>
      </c>
    </row>
    <row r="80" spans="1:15" s="55" customFormat="1" ht="18" customHeight="1" x14ac:dyDescent="0.2">
      <c r="A80" s="77" t="s">
        <v>160</v>
      </c>
      <c r="B80" s="52" t="s">
        <v>44</v>
      </c>
      <c r="C80" s="227">
        <v>55</v>
      </c>
      <c r="D80" s="53">
        <v>3.63</v>
      </c>
      <c r="E80" s="53">
        <v>0.66</v>
      </c>
      <c r="F80" s="53">
        <v>18.37</v>
      </c>
      <c r="G80" s="53">
        <v>95.7</v>
      </c>
      <c r="H80" s="53">
        <v>9.8999999999999991E-2</v>
      </c>
      <c r="I80" s="53">
        <v>0</v>
      </c>
      <c r="J80" s="53">
        <v>0</v>
      </c>
      <c r="K80" s="53">
        <v>0.77</v>
      </c>
      <c r="L80" s="53">
        <v>19.25</v>
      </c>
      <c r="M80" s="53">
        <v>86.9</v>
      </c>
      <c r="N80" s="53">
        <v>25.85</v>
      </c>
      <c r="O80" s="53">
        <v>2.145</v>
      </c>
    </row>
    <row r="81" spans="1:15" s="146" customFormat="1" ht="16.5" customHeight="1" x14ac:dyDescent="0.2">
      <c r="A81" s="37" t="s">
        <v>149</v>
      </c>
      <c r="B81" s="26" t="s">
        <v>118</v>
      </c>
      <c r="C81" s="227">
        <v>200</v>
      </c>
      <c r="D81" s="53">
        <v>0.5</v>
      </c>
      <c r="E81" s="53">
        <v>0</v>
      </c>
      <c r="F81" s="53">
        <v>27</v>
      </c>
      <c r="G81" s="53">
        <v>110</v>
      </c>
      <c r="H81" s="53">
        <v>0.01</v>
      </c>
      <c r="I81" s="53">
        <v>0.5</v>
      </c>
      <c r="J81" s="53">
        <v>0</v>
      </c>
      <c r="K81" s="53">
        <v>0</v>
      </c>
      <c r="L81" s="53">
        <v>28</v>
      </c>
      <c r="M81" s="53">
        <v>19</v>
      </c>
      <c r="N81" s="53">
        <v>7</v>
      </c>
      <c r="O81" s="54">
        <v>0.14000000000000001</v>
      </c>
    </row>
    <row r="82" spans="1:15" s="185" customFormat="1" ht="18" customHeight="1" thickBot="1" x14ac:dyDescent="0.25">
      <c r="A82" s="336" t="s">
        <v>21</v>
      </c>
      <c r="B82" s="337"/>
      <c r="C82" s="168">
        <f>SUM(C76:C81)</f>
        <v>945</v>
      </c>
      <c r="D82" s="155">
        <f>SUM(D76:D81)</f>
        <v>32.28</v>
      </c>
      <c r="E82" s="155">
        <f t="shared" ref="E82:O82" si="15">SUM(E76:E81)</f>
        <v>34.619999999999997</v>
      </c>
      <c r="F82" s="155">
        <f t="shared" si="15"/>
        <v>140.09</v>
      </c>
      <c r="G82" s="155">
        <f t="shared" si="15"/>
        <v>985.7</v>
      </c>
      <c r="H82" s="155">
        <f t="shared" si="15"/>
        <v>0.68899999999999995</v>
      </c>
      <c r="I82" s="155">
        <f t="shared" si="15"/>
        <v>9.5500000000000007</v>
      </c>
      <c r="J82" s="155">
        <f t="shared" si="15"/>
        <v>397.5</v>
      </c>
      <c r="K82" s="155">
        <f t="shared" si="15"/>
        <v>3.7</v>
      </c>
      <c r="L82" s="155">
        <f t="shared" si="15"/>
        <v>337.18</v>
      </c>
      <c r="M82" s="155">
        <f t="shared" si="15"/>
        <v>416.45000000000005</v>
      </c>
      <c r="N82" s="155">
        <f t="shared" si="15"/>
        <v>89.03</v>
      </c>
      <c r="O82" s="155">
        <f t="shared" si="15"/>
        <v>3.6694</v>
      </c>
    </row>
    <row r="83" spans="1:15" s="185" customFormat="1" ht="18" customHeight="1" thickTop="1" x14ac:dyDescent="0.2">
      <c r="A83" s="362" t="s">
        <v>245</v>
      </c>
      <c r="B83" s="363"/>
      <c r="C83" s="158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60"/>
    </row>
    <row r="84" spans="1:15" s="55" customFormat="1" ht="18" customHeight="1" x14ac:dyDescent="0.2">
      <c r="A84" s="141" t="s">
        <v>173</v>
      </c>
      <c r="B84" s="132" t="s">
        <v>239</v>
      </c>
      <c r="C84" s="133">
        <v>120</v>
      </c>
      <c r="D84" s="134">
        <v>11.06</v>
      </c>
      <c r="E84" s="134">
        <v>10.06</v>
      </c>
      <c r="F84" s="134">
        <v>18.510000000000002</v>
      </c>
      <c r="G84" s="134">
        <v>195.7</v>
      </c>
      <c r="H84" s="134">
        <v>0.02</v>
      </c>
      <c r="I84" s="134">
        <v>1.998</v>
      </c>
      <c r="J84" s="134">
        <v>1.8898999999999999E-2</v>
      </c>
      <c r="K84" s="134">
        <v>0.21</v>
      </c>
      <c r="L84" s="134">
        <v>18.28</v>
      </c>
      <c r="M84" s="134">
        <v>7.7</v>
      </c>
      <c r="N84" s="134">
        <v>19.983000000000001</v>
      </c>
      <c r="O84" s="135">
        <v>0.64</v>
      </c>
    </row>
    <row r="85" spans="1:15" s="55" customFormat="1" ht="18" customHeight="1" x14ac:dyDescent="0.2">
      <c r="A85" s="40" t="s">
        <v>229</v>
      </c>
      <c r="B85" s="24" t="s">
        <v>227</v>
      </c>
      <c r="C85" s="25" t="s">
        <v>230</v>
      </c>
      <c r="D85" s="41">
        <v>4.18</v>
      </c>
      <c r="E85" s="41">
        <v>11.14</v>
      </c>
      <c r="F85" s="41">
        <v>28.89</v>
      </c>
      <c r="G85" s="41">
        <v>229.31</v>
      </c>
      <c r="H85" s="41">
        <v>0.22</v>
      </c>
      <c r="I85" s="41">
        <v>1.6</v>
      </c>
      <c r="J85" s="41">
        <v>140</v>
      </c>
      <c r="K85" s="41">
        <v>0.22</v>
      </c>
      <c r="L85" s="41">
        <v>24.2</v>
      </c>
      <c r="M85" s="41">
        <v>120</v>
      </c>
      <c r="N85" s="41">
        <v>22.45</v>
      </c>
      <c r="O85" s="45">
        <v>0.02</v>
      </c>
    </row>
    <row r="86" spans="1:15" s="56" customFormat="1" ht="18" customHeight="1" x14ac:dyDescent="0.2">
      <c r="A86" s="37" t="s">
        <v>157</v>
      </c>
      <c r="B86" s="181" t="s">
        <v>59</v>
      </c>
      <c r="C86" s="182">
        <v>80</v>
      </c>
      <c r="D86" s="183">
        <v>6.08</v>
      </c>
      <c r="E86" s="183">
        <v>0.64</v>
      </c>
      <c r="F86" s="183">
        <v>39.36</v>
      </c>
      <c r="G86" s="183">
        <v>188</v>
      </c>
      <c r="H86" s="183">
        <v>8.8000000000000009E-2</v>
      </c>
      <c r="I86" s="183">
        <v>0</v>
      </c>
      <c r="J86" s="183">
        <v>0</v>
      </c>
      <c r="K86" s="183">
        <v>0.88</v>
      </c>
      <c r="L86" s="183">
        <v>16</v>
      </c>
      <c r="M86" s="183">
        <v>52</v>
      </c>
      <c r="N86" s="183">
        <v>11.2</v>
      </c>
      <c r="O86" s="183">
        <v>0.88</v>
      </c>
    </row>
    <row r="87" spans="1:15" s="55" customFormat="1" ht="18" customHeight="1" x14ac:dyDescent="0.2">
      <c r="A87" s="173" t="s">
        <v>224</v>
      </c>
      <c r="B87" s="174" t="s">
        <v>225</v>
      </c>
      <c r="C87" s="175">
        <v>200</v>
      </c>
      <c r="D87" s="176">
        <v>0.4</v>
      </c>
      <c r="E87" s="176">
        <v>0.2</v>
      </c>
      <c r="F87" s="176">
        <v>13.7</v>
      </c>
      <c r="G87" s="176">
        <v>58.2</v>
      </c>
      <c r="H87" s="176">
        <v>0.02</v>
      </c>
      <c r="I87" s="176">
        <v>16.7</v>
      </c>
      <c r="J87" s="176">
        <v>0</v>
      </c>
      <c r="K87" s="176">
        <v>0.1</v>
      </c>
      <c r="L87" s="176">
        <v>8.1</v>
      </c>
      <c r="M87" s="176">
        <v>6.4</v>
      </c>
      <c r="N87" s="176">
        <v>6.3</v>
      </c>
      <c r="O87" s="177">
        <v>0.28999999999999998</v>
      </c>
    </row>
    <row r="88" spans="1:15" s="185" customFormat="1" ht="18" customHeight="1" thickBot="1" x14ac:dyDescent="0.25">
      <c r="A88" s="338" t="s">
        <v>246</v>
      </c>
      <c r="B88" s="307"/>
      <c r="C88" s="168">
        <f>C84+222+C86+C87</f>
        <v>622</v>
      </c>
      <c r="D88" s="155">
        <f>SUM(D84:D87)</f>
        <v>21.72</v>
      </c>
      <c r="E88" s="155">
        <f t="shared" ref="E88:O88" si="16">SUM(E84:E87)</f>
        <v>22.040000000000003</v>
      </c>
      <c r="F88" s="155">
        <f t="shared" si="16"/>
        <v>100.46000000000001</v>
      </c>
      <c r="G88" s="155">
        <f t="shared" si="16"/>
        <v>671.21</v>
      </c>
      <c r="H88" s="155">
        <f t="shared" si="16"/>
        <v>0.34800000000000003</v>
      </c>
      <c r="I88" s="155">
        <f t="shared" si="16"/>
        <v>20.297999999999998</v>
      </c>
      <c r="J88" s="155">
        <f t="shared" si="16"/>
        <v>140.018899</v>
      </c>
      <c r="K88" s="155">
        <f t="shared" si="16"/>
        <v>1.4100000000000001</v>
      </c>
      <c r="L88" s="155">
        <f t="shared" si="16"/>
        <v>66.58</v>
      </c>
      <c r="M88" s="155">
        <f t="shared" si="16"/>
        <v>186.1</v>
      </c>
      <c r="N88" s="155">
        <f t="shared" si="16"/>
        <v>59.932999999999993</v>
      </c>
      <c r="O88" s="155">
        <f t="shared" si="16"/>
        <v>1.83</v>
      </c>
    </row>
    <row r="89" spans="1:15" s="185" customFormat="1" ht="18" customHeight="1" thickTop="1" x14ac:dyDescent="0.2">
      <c r="A89" s="334" t="s">
        <v>249</v>
      </c>
      <c r="B89" s="335"/>
      <c r="C89" s="230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7"/>
    </row>
    <row r="90" spans="1:15" s="56" customFormat="1" ht="18" customHeight="1" x14ac:dyDescent="0.2">
      <c r="A90" s="38" t="s">
        <v>172</v>
      </c>
      <c r="B90" s="20" t="s">
        <v>101</v>
      </c>
      <c r="C90" s="227">
        <v>250</v>
      </c>
      <c r="D90" s="18">
        <v>7.25</v>
      </c>
      <c r="E90" s="18">
        <v>6.25</v>
      </c>
      <c r="F90" s="18">
        <v>10</v>
      </c>
      <c r="G90" s="18">
        <v>125</v>
      </c>
      <c r="H90" s="18">
        <v>0.1</v>
      </c>
      <c r="I90" s="18">
        <v>14.25</v>
      </c>
      <c r="J90" s="18">
        <v>0.05</v>
      </c>
      <c r="K90" s="18">
        <v>0</v>
      </c>
      <c r="L90" s="18">
        <v>300</v>
      </c>
      <c r="M90" s="18">
        <v>225</v>
      </c>
      <c r="N90" s="18">
        <v>35</v>
      </c>
      <c r="O90" s="46">
        <v>0.25</v>
      </c>
    </row>
    <row r="91" spans="1:15" s="56" customFormat="1" ht="18" customHeight="1" x14ac:dyDescent="0.25">
      <c r="A91" s="37" t="s">
        <v>180</v>
      </c>
      <c r="B91" s="27" t="s">
        <v>105</v>
      </c>
      <c r="C91" s="214">
        <v>100</v>
      </c>
      <c r="D91" s="41">
        <v>13.33</v>
      </c>
      <c r="E91" s="41">
        <v>15</v>
      </c>
      <c r="F91" s="41">
        <v>87.2</v>
      </c>
      <c r="G91" s="41">
        <v>537</v>
      </c>
      <c r="H91" s="41">
        <v>0.12</v>
      </c>
      <c r="I91" s="41">
        <v>0.17</v>
      </c>
      <c r="J91" s="41">
        <v>0.13</v>
      </c>
      <c r="K91" s="41">
        <v>1.2</v>
      </c>
      <c r="L91" s="41">
        <v>31.7</v>
      </c>
      <c r="M91" s="41">
        <v>95</v>
      </c>
      <c r="N91" s="41">
        <v>20</v>
      </c>
      <c r="O91" s="41">
        <v>1.33</v>
      </c>
    </row>
    <row r="92" spans="1:15" s="185" customFormat="1" ht="18" customHeight="1" thickBot="1" x14ac:dyDescent="0.25">
      <c r="A92" s="338" t="s">
        <v>247</v>
      </c>
      <c r="B92" s="307"/>
      <c r="C92" s="168">
        <f>SUM(C90:C91)</f>
        <v>350</v>
      </c>
      <c r="D92" s="155">
        <f>SUM(D90:D91)</f>
        <v>20.58</v>
      </c>
      <c r="E92" s="155">
        <f t="shared" ref="E92:O92" si="17">SUM(E90:E91)</f>
        <v>21.25</v>
      </c>
      <c r="F92" s="155">
        <f t="shared" si="17"/>
        <v>97.2</v>
      </c>
      <c r="G92" s="155">
        <f t="shared" si="17"/>
        <v>662</v>
      </c>
      <c r="H92" s="155">
        <f t="shared" si="17"/>
        <v>0.22</v>
      </c>
      <c r="I92" s="155">
        <f t="shared" si="17"/>
        <v>14.42</v>
      </c>
      <c r="J92" s="155">
        <f t="shared" si="17"/>
        <v>0.18</v>
      </c>
      <c r="K92" s="155">
        <f t="shared" si="17"/>
        <v>1.2</v>
      </c>
      <c r="L92" s="155">
        <f t="shared" si="17"/>
        <v>331.7</v>
      </c>
      <c r="M92" s="155">
        <f t="shared" si="17"/>
        <v>320</v>
      </c>
      <c r="N92" s="155">
        <f t="shared" si="17"/>
        <v>55</v>
      </c>
      <c r="O92" s="155">
        <f t="shared" si="17"/>
        <v>1.58</v>
      </c>
    </row>
    <row r="93" spans="1:15" s="185" customFormat="1" ht="18" customHeight="1" thickTop="1" thickBot="1" x14ac:dyDescent="0.25">
      <c r="A93" s="359" t="s">
        <v>251</v>
      </c>
      <c r="B93" s="360"/>
      <c r="C93" s="361"/>
      <c r="D93" s="163">
        <f>D74+D82+D88</f>
        <v>77.12</v>
      </c>
      <c r="E93" s="163">
        <f t="shared" ref="E93:O93" si="18">E74+E82+E88</f>
        <v>80.48</v>
      </c>
      <c r="F93" s="163">
        <f t="shared" si="18"/>
        <v>341.40999999999997</v>
      </c>
      <c r="G93" s="163">
        <f t="shared" si="18"/>
        <v>2370.5300000000002</v>
      </c>
      <c r="H93" s="163">
        <f t="shared" si="18"/>
        <v>1.337</v>
      </c>
      <c r="I93" s="163">
        <f t="shared" si="18"/>
        <v>94.447999999999993</v>
      </c>
      <c r="J93" s="163">
        <f t="shared" si="18"/>
        <v>657.51889900000003</v>
      </c>
      <c r="K93" s="163">
        <f t="shared" si="18"/>
        <v>10.81</v>
      </c>
      <c r="L93" s="163">
        <f t="shared" si="18"/>
        <v>614.29000000000008</v>
      </c>
      <c r="M93" s="163">
        <f t="shared" si="18"/>
        <v>757.24000000000012</v>
      </c>
      <c r="N93" s="163">
        <f t="shared" si="18"/>
        <v>183.96299999999999</v>
      </c>
      <c r="O93" s="163">
        <f t="shared" si="18"/>
        <v>7.8994</v>
      </c>
    </row>
    <row r="94" spans="1:15" s="185" customFormat="1" ht="18" customHeight="1" thickTop="1" thickBot="1" x14ac:dyDescent="0.25">
      <c r="A94" s="359" t="s">
        <v>262</v>
      </c>
      <c r="B94" s="360"/>
      <c r="C94" s="361"/>
      <c r="D94" s="163">
        <f>D74+D82+D92</f>
        <v>75.98</v>
      </c>
      <c r="E94" s="163">
        <f t="shared" ref="E94:O94" si="19">E74+E82+E92</f>
        <v>79.69</v>
      </c>
      <c r="F94" s="163">
        <f t="shared" si="19"/>
        <v>338.15</v>
      </c>
      <c r="G94" s="163">
        <f t="shared" si="19"/>
        <v>2361.3200000000002</v>
      </c>
      <c r="H94" s="163">
        <f t="shared" si="19"/>
        <v>1.2089999999999999</v>
      </c>
      <c r="I94" s="163">
        <f t="shared" si="19"/>
        <v>88.57</v>
      </c>
      <c r="J94" s="163">
        <f t="shared" si="19"/>
        <v>517.67999999999995</v>
      </c>
      <c r="K94" s="163">
        <f t="shared" si="19"/>
        <v>10.6</v>
      </c>
      <c r="L94" s="163">
        <f t="shared" si="19"/>
        <v>879.41000000000008</v>
      </c>
      <c r="M94" s="163">
        <f t="shared" si="19"/>
        <v>891.1400000000001</v>
      </c>
      <c r="N94" s="163">
        <f t="shared" si="19"/>
        <v>179.03</v>
      </c>
      <c r="O94" s="163">
        <f t="shared" si="19"/>
        <v>7.6494</v>
      </c>
    </row>
    <row r="95" spans="1:15" s="185" customFormat="1" ht="18" customHeight="1" thickTop="1" thickBot="1" x14ac:dyDescent="0.25">
      <c r="A95" s="357" t="s">
        <v>23</v>
      </c>
      <c r="B95" s="358"/>
      <c r="C95" s="164"/>
      <c r="D95" s="163">
        <f>D74+D82+D88+D92</f>
        <v>97.7</v>
      </c>
      <c r="E95" s="163">
        <f t="shared" ref="E95:O95" si="20">E74+E82+E88+E92</f>
        <v>101.73</v>
      </c>
      <c r="F95" s="163">
        <f t="shared" si="20"/>
        <v>438.60999999999996</v>
      </c>
      <c r="G95" s="163">
        <f t="shared" si="20"/>
        <v>3032.53</v>
      </c>
      <c r="H95" s="163">
        <f t="shared" si="20"/>
        <v>1.5569999999999999</v>
      </c>
      <c r="I95" s="163">
        <f t="shared" si="20"/>
        <v>108.86799999999999</v>
      </c>
      <c r="J95" s="163">
        <f t="shared" si="20"/>
        <v>657.69889899999998</v>
      </c>
      <c r="K95" s="163">
        <f t="shared" si="20"/>
        <v>12.01</v>
      </c>
      <c r="L95" s="163">
        <f t="shared" si="20"/>
        <v>945.99</v>
      </c>
      <c r="M95" s="163">
        <f t="shared" si="20"/>
        <v>1077.2400000000002</v>
      </c>
      <c r="N95" s="163">
        <f t="shared" si="20"/>
        <v>238.96299999999999</v>
      </c>
      <c r="O95" s="163">
        <f t="shared" si="20"/>
        <v>9.4794</v>
      </c>
    </row>
    <row r="96" spans="1:15" s="185" customFormat="1" ht="18" customHeight="1" thickTop="1" x14ac:dyDescent="0.2">
      <c r="A96" s="150"/>
      <c r="B96" s="150"/>
      <c r="C96" s="150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341" t="s">
        <v>223</v>
      </c>
      <c r="O96" s="341"/>
    </row>
    <row r="97" spans="1:15" s="185" customFormat="1" ht="18" customHeight="1" thickBot="1" x14ac:dyDescent="0.3">
      <c r="A97" s="149" t="s">
        <v>24</v>
      </c>
      <c r="B97" s="150"/>
      <c r="C97" s="150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</row>
    <row r="98" spans="1:15" s="185" customFormat="1" ht="18" customHeight="1" thickTop="1" x14ac:dyDescent="0.2">
      <c r="A98" s="342" t="s">
        <v>2</v>
      </c>
      <c r="B98" s="344" t="s">
        <v>35</v>
      </c>
      <c r="C98" s="344" t="s">
        <v>3</v>
      </c>
      <c r="D98" s="346" t="s">
        <v>4</v>
      </c>
      <c r="E98" s="346"/>
      <c r="F98" s="346"/>
      <c r="G98" s="346" t="s">
        <v>5</v>
      </c>
      <c r="H98" s="346" t="s">
        <v>6</v>
      </c>
      <c r="I98" s="346"/>
      <c r="J98" s="346"/>
      <c r="K98" s="346"/>
      <c r="L98" s="346" t="s">
        <v>7</v>
      </c>
      <c r="M98" s="346"/>
      <c r="N98" s="346"/>
      <c r="O98" s="348"/>
    </row>
    <row r="99" spans="1:15" s="185" customFormat="1" ht="18" customHeight="1" thickBot="1" x14ac:dyDescent="0.25">
      <c r="A99" s="343"/>
      <c r="B99" s="345"/>
      <c r="C99" s="345"/>
      <c r="D99" s="228" t="s">
        <v>8</v>
      </c>
      <c r="E99" s="228" t="s">
        <v>9</v>
      </c>
      <c r="F99" s="228" t="s">
        <v>10</v>
      </c>
      <c r="G99" s="347"/>
      <c r="H99" s="228" t="s">
        <v>11</v>
      </c>
      <c r="I99" s="228" t="s">
        <v>12</v>
      </c>
      <c r="J99" s="228" t="s">
        <v>13</v>
      </c>
      <c r="K99" s="228" t="s">
        <v>14</v>
      </c>
      <c r="L99" s="228" t="s">
        <v>15</v>
      </c>
      <c r="M99" s="228" t="s">
        <v>16</v>
      </c>
      <c r="N99" s="228" t="s">
        <v>37</v>
      </c>
      <c r="O99" s="151" t="s">
        <v>17</v>
      </c>
    </row>
    <row r="100" spans="1:15" s="185" customFormat="1" ht="18" customHeight="1" thickTop="1" x14ac:dyDescent="0.2">
      <c r="A100" s="334" t="s">
        <v>18</v>
      </c>
      <c r="B100" s="335"/>
      <c r="C100" s="152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67"/>
    </row>
    <row r="101" spans="1:15" s="55" customFormat="1" ht="18" customHeight="1" x14ac:dyDescent="0.2">
      <c r="A101" s="37" t="s">
        <v>200</v>
      </c>
      <c r="B101" s="52" t="s">
        <v>97</v>
      </c>
      <c r="C101" s="227">
        <v>250</v>
      </c>
      <c r="D101" s="53">
        <v>10.47</v>
      </c>
      <c r="E101" s="53">
        <v>15</v>
      </c>
      <c r="F101" s="53">
        <v>53.65</v>
      </c>
      <c r="G101" s="53">
        <v>410.55</v>
      </c>
      <c r="H101" s="53">
        <v>0.26</v>
      </c>
      <c r="I101" s="53">
        <v>0</v>
      </c>
      <c r="J101" s="53">
        <v>240</v>
      </c>
      <c r="K101" s="53">
        <v>0.08</v>
      </c>
      <c r="L101" s="53">
        <v>49.31</v>
      </c>
      <c r="M101" s="53">
        <v>159.33000000000001</v>
      </c>
      <c r="N101" s="53">
        <v>39.700000000000003</v>
      </c>
      <c r="O101" s="53">
        <v>0.26</v>
      </c>
    </row>
    <row r="102" spans="1:15" s="55" customFormat="1" ht="18" customHeight="1" x14ac:dyDescent="0.2">
      <c r="A102" s="61" t="s">
        <v>318</v>
      </c>
      <c r="B102" s="20" t="s">
        <v>311</v>
      </c>
      <c r="C102" s="227">
        <v>60</v>
      </c>
      <c r="D102" s="53">
        <v>10.36</v>
      </c>
      <c r="E102" s="53">
        <v>7.28</v>
      </c>
      <c r="F102" s="53">
        <v>19.87</v>
      </c>
      <c r="G102" s="53">
        <v>150.69999999999999</v>
      </c>
      <c r="H102" s="53">
        <v>0.1</v>
      </c>
      <c r="I102" s="53">
        <v>0</v>
      </c>
      <c r="J102" s="53">
        <v>75</v>
      </c>
      <c r="K102" s="53">
        <v>0.28000000000000003</v>
      </c>
      <c r="L102" s="53">
        <v>128.22</v>
      </c>
      <c r="M102" s="53">
        <v>102.1</v>
      </c>
      <c r="N102" s="53">
        <v>9</v>
      </c>
      <c r="O102" s="53">
        <v>0.9</v>
      </c>
    </row>
    <row r="103" spans="1:15" s="55" customFormat="1" ht="18" customHeight="1" x14ac:dyDescent="0.2">
      <c r="A103" s="40" t="s">
        <v>161</v>
      </c>
      <c r="B103" s="52" t="s">
        <v>64</v>
      </c>
      <c r="C103" s="227">
        <v>100</v>
      </c>
      <c r="D103" s="53">
        <v>0.8</v>
      </c>
      <c r="E103" s="53">
        <v>0.4</v>
      </c>
      <c r="F103" s="53">
        <v>8.1</v>
      </c>
      <c r="G103" s="53">
        <v>47</v>
      </c>
      <c r="H103" s="18">
        <v>0.02</v>
      </c>
      <c r="I103" s="18">
        <v>180</v>
      </c>
      <c r="J103" s="18">
        <v>0</v>
      </c>
      <c r="K103" s="18">
        <v>0.3</v>
      </c>
      <c r="L103" s="18">
        <v>40</v>
      </c>
      <c r="M103" s="18">
        <v>34</v>
      </c>
      <c r="N103" s="18">
        <v>25</v>
      </c>
      <c r="O103" s="19">
        <v>0.8</v>
      </c>
    </row>
    <row r="104" spans="1:15" s="56" customFormat="1" ht="18" customHeight="1" x14ac:dyDescent="0.2">
      <c r="A104" s="37" t="s">
        <v>165</v>
      </c>
      <c r="B104" s="52" t="s">
        <v>74</v>
      </c>
      <c r="C104" s="227">
        <v>200</v>
      </c>
      <c r="D104" s="53">
        <v>2.2000000000000002</v>
      </c>
      <c r="E104" s="53">
        <v>2.2000000000000002</v>
      </c>
      <c r="F104" s="53">
        <v>22.4</v>
      </c>
      <c r="G104" s="53">
        <v>118</v>
      </c>
      <c r="H104" s="53">
        <v>0.02</v>
      </c>
      <c r="I104" s="53">
        <v>0.2</v>
      </c>
      <c r="J104" s="53">
        <v>0.01</v>
      </c>
      <c r="K104" s="53">
        <v>0</v>
      </c>
      <c r="L104" s="53">
        <v>62</v>
      </c>
      <c r="M104" s="53">
        <v>71</v>
      </c>
      <c r="N104" s="53">
        <v>23</v>
      </c>
      <c r="O104" s="54">
        <v>1</v>
      </c>
    </row>
    <row r="105" spans="1:15" s="185" customFormat="1" ht="18" customHeight="1" thickBot="1" x14ac:dyDescent="0.25">
      <c r="A105" s="336" t="s">
        <v>19</v>
      </c>
      <c r="B105" s="337"/>
      <c r="C105" s="168">
        <f>SUM(C101:C104)</f>
        <v>610</v>
      </c>
      <c r="D105" s="155">
        <f>SUM(D101:D104)</f>
        <v>23.83</v>
      </c>
      <c r="E105" s="155">
        <f t="shared" ref="E105:O105" si="21">SUM(E101:E104)</f>
        <v>24.88</v>
      </c>
      <c r="F105" s="155">
        <f t="shared" si="21"/>
        <v>104.01999999999998</v>
      </c>
      <c r="G105" s="155">
        <f t="shared" si="21"/>
        <v>726.25</v>
      </c>
      <c r="H105" s="155">
        <f t="shared" si="21"/>
        <v>0.4</v>
      </c>
      <c r="I105" s="155">
        <f t="shared" si="21"/>
        <v>180.2</v>
      </c>
      <c r="J105" s="155">
        <f t="shared" si="21"/>
        <v>315.01</v>
      </c>
      <c r="K105" s="155">
        <f t="shared" si="21"/>
        <v>0.66</v>
      </c>
      <c r="L105" s="155">
        <f t="shared" si="21"/>
        <v>279.52999999999997</v>
      </c>
      <c r="M105" s="155">
        <f t="shared" si="21"/>
        <v>366.43</v>
      </c>
      <c r="N105" s="155">
        <f t="shared" si="21"/>
        <v>96.7</v>
      </c>
      <c r="O105" s="155">
        <f t="shared" si="21"/>
        <v>2.96</v>
      </c>
    </row>
    <row r="106" spans="1:15" s="185" customFormat="1" ht="18" customHeight="1" thickTop="1" x14ac:dyDescent="0.2">
      <c r="A106" s="339" t="s">
        <v>20</v>
      </c>
      <c r="B106" s="340"/>
      <c r="C106" s="233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2"/>
    </row>
    <row r="107" spans="1:15" s="55" customFormat="1" ht="18" customHeight="1" x14ac:dyDescent="0.2">
      <c r="A107" s="38" t="s">
        <v>168</v>
      </c>
      <c r="B107" s="52" t="s">
        <v>120</v>
      </c>
      <c r="C107" s="227">
        <v>100</v>
      </c>
      <c r="D107" s="183">
        <v>1.6</v>
      </c>
      <c r="E107" s="53">
        <v>6.2</v>
      </c>
      <c r="F107" s="53">
        <v>5.9</v>
      </c>
      <c r="G107" s="53">
        <v>85</v>
      </c>
      <c r="H107" s="53">
        <v>0.03</v>
      </c>
      <c r="I107" s="53">
        <v>9.6</v>
      </c>
      <c r="J107" s="53">
        <v>0</v>
      </c>
      <c r="K107" s="53">
        <v>4.5</v>
      </c>
      <c r="L107" s="53">
        <v>30.5</v>
      </c>
      <c r="M107" s="53">
        <v>25.3</v>
      </c>
      <c r="N107" s="53">
        <v>17.7</v>
      </c>
      <c r="O107" s="53">
        <v>0.98</v>
      </c>
    </row>
    <row r="108" spans="1:15" s="55" customFormat="1" ht="18" customHeight="1" x14ac:dyDescent="0.2">
      <c r="A108" s="37" t="s">
        <v>206</v>
      </c>
      <c r="B108" s="52" t="s">
        <v>76</v>
      </c>
      <c r="C108" s="227">
        <v>280</v>
      </c>
      <c r="D108" s="53">
        <v>5.29</v>
      </c>
      <c r="E108" s="53">
        <v>5.88</v>
      </c>
      <c r="F108" s="53">
        <v>18.2</v>
      </c>
      <c r="G108" s="53">
        <v>135.80000000000001</v>
      </c>
      <c r="H108" s="53">
        <v>0.10079999999999999</v>
      </c>
      <c r="I108" s="53">
        <v>8.5960000000000001</v>
      </c>
      <c r="J108" s="53">
        <v>140</v>
      </c>
      <c r="K108" s="53">
        <v>2.6320000000000001</v>
      </c>
      <c r="L108" s="53">
        <v>17.36</v>
      </c>
      <c r="M108" s="53">
        <v>70.56</v>
      </c>
      <c r="N108" s="53">
        <v>15.28</v>
      </c>
      <c r="O108" s="53">
        <v>0.44</v>
      </c>
    </row>
    <row r="109" spans="1:15" s="55" customFormat="1" ht="15.75" customHeight="1" x14ac:dyDescent="0.2">
      <c r="A109" s="61" t="s">
        <v>285</v>
      </c>
      <c r="B109" s="52" t="s">
        <v>286</v>
      </c>
      <c r="C109" s="227">
        <v>100</v>
      </c>
      <c r="D109" s="53">
        <v>14.79</v>
      </c>
      <c r="E109" s="53">
        <v>12.3</v>
      </c>
      <c r="F109" s="53">
        <v>15.8</v>
      </c>
      <c r="G109" s="53">
        <v>231.5</v>
      </c>
      <c r="H109" s="53">
        <v>0.18</v>
      </c>
      <c r="I109" s="53">
        <v>9</v>
      </c>
      <c r="J109" s="53">
        <v>0.45</v>
      </c>
      <c r="K109" s="53">
        <v>42</v>
      </c>
      <c r="L109" s="53">
        <v>185</v>
      </c>
      <c r="M109" s="53">
        <v>55</v>
      </c>
      <c r="N109" s="53">
        <v>0</v>
      </c>
      <c r="O109" s="60">
        <v>0</v>
      </c>
    </row>
    <row r="110" spans="1:15" s="55" customFormat="1" ht="18" customHeight="1" x14ac:dyDescent="0.2">
      <c r="A110" s="40" t="s">
        <v>167</v>
      </c>
      <c r="B110" s="24" t="s">
        <v>43</v>
      </c>
      <c r="C110" s="25">
        <v>180</v>
      </c>
      <c r="D110" s="41">
        <v>4.43</v>
      </c>
      <c r="E110" s="41">
        <v>7.29</v>
      </c>
      <c r="F110" s="41">
        <v>40.57</v>
      </c>
      <c r="G110" s="41">
        <v>245.52</v>
      </c>
      <c r="H110" s="41">
        <v>3.5999999999999997E-2</v>
      </c>
      <c r="I110" s="41">
        <v>0</v>
      </c>
      <c r="J110" s="41">
        <v>4.4999999999999998E-2</v>
      </c>
      <c r="K110" s="41">
        <v>0.34200000000000003</v>
      </c>
      <c r="L110" s="41">
        <v>6.12</v>
      </c>
      <c r="M110" s="41">
        <v>94.4</v>
      </c>
      <c r="N110" s="41">
        <v>27.36</v>
      </c>
      <c r="O110" s="41">
        <v>0.63</v>
      </c>
    </row>
    <row r="111" spans="1:15" s="56" customFormat="1" ht="18" customHeight="1" x14ac:dyDescent="0.2">
      <c r="A111" s="40" t="s">
        <v>157</v>
      </c>
      <c r="B111" s="52" t="s">
        <v>59</v>
      </c>
      <c r="C111" s="227">
        <v>80</v>
      </c>
      <c r="D111" s="53">
        <v>6.08</v>
      </c>
      <c r="E111" s="53">
        <v>0.64</v>
      </c>
      <c r="F111" s="53">
        <v>39.36</v>
      </c>
      <c r="G111" s="53">
        <v>188</v>
      </c>
      <c r="H111" s="53">
        <v>8.8000000000000009E-2</v>
      </c>
      <c r="I111" s="53">
        <v>0</v>
      </c>
      <c r="J111" s="53">
        <v>0</v>
      </c>
      <c r="K111" s="53">
        <v>0.88</v>
      </c>
      <c r="L111" s="53">
        <v>16</v>
      </c>
      <c r="M111" s="53">
        <v>52</v>
      </c>
      <c r="N111" s="53">
        <v>11.2</v>
      </c>
      <c r="O111" s="53">
        <v>0.88</v>
      </c>
    </row>
    <row r="112" spans="1:15" s="23" customFormat="1" ht="18" customHeight="1" x14ac:dyDescent="0.2">
      <c r="A112" s="61" t="s">
        <v>236</v>
      </c>
      <c r="B112" s="26" t="s">
        <v>244</v>
      </c>
      <c r="C112" s="227">
        <v>200</v>
      </c>
      <c r="D112" s="53">
        <v>0.1</v>
      </c>
      <c r="E112" s="53">
        <v>0</v>
      </c>
      <c r="F112" s="53">
        <v>21</v>
      </c>
      <c r="G112" s="53">
        <v>84.4</v>
      </c>
      <c r="H112" s="53">
        <v>0.02</v>
      </c>
      <c r="I112" s="53">
        <v>0.45</v>
      </c>
      <c r="J112" s="53">
        <v>0</v>
      </c>
      <c r="K112" s="53">
        <v>0</v>
      </c>
      <c r="L112" s="53">
        <v>26</v>
      </c>
      <c r="M112" s="53">
        <v>18</v>
      </c>
      <c r="N112" s="53">
        <v>6</v>
      </c>
      <c r="O112" s="60">
        <v>1.25</v>
      </c>
    </row>
    <row r="113" spans="1:15" s="185" customFormat="1" ht="18" customHeight="1" thickBot="1" x14ac:dyDescent="0.25">
      <c r="A113" s="336" t="s">
        <v>21</v>
      </c>
      <c r="B113" s="337"/>
      <c r="C113" s="168">
        <f t="shared" ref="C113:O113" si="22">SUM(C107:C112)</f>
        <v>940</v>
      </c>
      <c r="D113" s="155">
        <f t="shared" si="22"/>
        <v>32.29</v>
      </c>
      <c r="E113" s="155">
        <f t="shared" si="22"/>
        <v>32.31</v>
      </c>
      <c r="F113" s="155">
        <f t="shared" si="22"/>
        <v>140.82999999999998</v>
      </c>
      <c r="G113" s="155">
        <f t="shared" si="22"/>
        <v>970.22</v>
      </c>
      <c r="H113" s="155">
        <f t="shared" si="22"/>
        <v>0.45479999999999998</v>
      </c>
      <c r="I113" s="155">
        <f t="shared" si="22"/>
        <v>27.645999999999997</v>
      </c>
      <c r="J113" s="155">
        <f t="shared" si="22"/>
        <v>140.49499999999998</v>
      </c>
      <c r="K113" s="155">
        <f t="shared" si="22"/>
        <v>50.353999999999999</v>
      </c>
      <c r="L113" s="155">
        <f t="shared" si="22"/>
        <v>280.98</v>
      </c>
      <c r="M113" s="155">
        <f t="shared" si="22"/>
        <v>315.26</v>
      </c>
      <c r="N113" s="155">
        <f t="shared" si="22"/>
        <v>77.539999999999992</v>
      </c>
      <c r="O113" s="155">
        <f t="shared" si="22"/>
        <v>4.18</v>
      </c>
    </row>
    <row r="114" spans="1:15" s="185" customFormat="1" ht="18" customHeight="1" thickTop="1" x14ac:dyDescent="0.2">
      <c r="A114" s="354" t="s">
        <v>245</v>
      </c>
      <c r="B114" s="355"/>
      <c r="C114" s="158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60"/>
    </row>
    <row r="115" spans="1:15" s="23" customFormat="1" ht="15.75" x14ac:dyDescent="0.2">
      <c r="A115" s="39" t="s">
        <v>207</v>
      </c>
      <c r="B115" s="52" t="s">
        <v>58</v>
      </c>
      <c r="C115" s="227">
        <v>200</v>
      </c>
      <c r="D115" s="53">
        <v>14.45</v>
      </c>
      <c r="E115" s="53">
        <v>21.16</v>
      </c>
      <c r="F115" s="53">
        <v>44.72</v>
      </c>
      <c r="G115" s="53">
        <v>442</v>
      </c>
      <c r="H115" s="53">
        <v>0.18</v>
      </c>
      <c r="I115" s="53">
        <v>0</v>
      </c>
      <c r="J115" s="53">
        <v>108</v>
      </c>
      <c r="K115" s="53">
        <v>0.92</v>
      </c>
      <c r="L115" s="53">
        <v>169.3</v>
      </c>
      <c r="M115" s="53">
        <v>154.30000000000001</v>
      </c>
      <c r="N115" s="53">
        <v>12.9</v>
      </c>
      <c r="O115" s="53">
        <v>0.51</v>
      </c>
    </row>
    <row r="116" spans="1:15" s="56" customFormat="1" ht="18" customHeight="1" x14ac:dyDescent="0.2">
      <c r="A116" s="37" t="s">
        <v>56</v>
      </c>
      <c r="B116" s="52" t="s">
        <v>57</v>
      </c>
      <c r="C116" s="227">
        <v>150</v>
      </c>
      <c r="D116" s="53">
        <v>4.6500000000000004</v>
      </c>
      <c r="E116" s="53">
        <v>0.3</v>
      </c>
      <c r="F116" s="53">
        <v>10.050000000000001</v>
      </c>
      <c r="G116" s="53">
        <v>60</v>
      </c>
      <c r="H116" s="53">
        <v>0.18</v>
      </c>
      <c r="I116" s="53">
        <v>15</v>
      </c>
      <c r="J116" s="53">
        <v>0.45</v>
      </c>
      <c r="K116" s="53">
        <v>0</v>
      </c>
      <c r="L116" s="53">
        <v>30</v>
      </c>
      <c r="M116" s="53">
        <v>62</v>
      </c>
      <c r="N116" s="53">
        <v>31.5</v>
      </c>
      <c r="O116" s="53">
        <v>1.05</v>
      </c>
    </row>
    <row r="117" spans="1:15" s="23" customFormat="1" ht="18" customHeight="1" x14ac:dyDescent="0.2">
      <c r="A117" s="37" t="s">
        <v>157</v>
      </c>
      <c r="B117" s="52" t="s">
        <v>59</v>
      </c>
      <c r="C117" s="227">
        <v>50</v>
      </c>
      <c r="D117" s="53">
        <v>3.8</v>
      </c>
      <c r="E117" s="53">
        <v>0.4</v>
      </c>
      <c r="F117" s="53">
        <v>24.6</v>
      </c>
      <c r="G117" s="53">
        <v>117.5</v>
      </c>
      <c r="H117" s="53">
        <v>5.5E-2</v>
      </c>
      <c r="I117" s="53">
        <v>0</v>
      </c>
      <c r="J117" s="53">
        <v>0</v>
      </c>
      <c r="K117" s="53">
        <v>0.55000000000000004</v>
      </c>
      <c r="L117" s="53">
        <v>10</v>
      </c>
      <c r="M117" s="53">
        <v>32.5</v>
      </c>
      <c r="N117" s="53">
        <v>7</v>
      </c>
      <c r="O117" s="53">
        <v>0.55000000000000004</v>
      </c>
    </row>
    <row r="118" spans="1:15" ht="15.75" customHeight="1" x14ac:dyDescent="0.2">
      <c r="A118" s="37" t="s">
        <v>169</v>
      </c>
      <c r="B118" s="52" t="s">
        <v>73</v>
      </c>
      <c r="C118" s="227">
        <v>200</v>
      </c>
      <c r="D118" s="53">
        <v>0.7</v>
      </c>
      <c r="E118" s="53">
        <v>0.3</v>
      </c>
      <c r="F118" s="53">
        <v>21.22</v>
      </c>
      <c r="G118" s="53">
        <v>97</v>
      </c>
      <c r="H118" s="18">
        <v>0.01</v>
      </c>
      <c r="I118" s="18">
        <v>70</v>
      </c>
      <c r="J118" s="18">
        <v>0</v>
      </c>
      <c r="K118" s="18">
        <v>0</v>
      </c>
      <c r="L118" s="18">
        <v>12</v>
      </c>
      <c r="M118" s="18">
        <v>3</v>
      </c>
      <c r="N118" s="18">
        <v>3</v>
      </c>
      <c r="O118" s="19">
        <v>1.5</v>
      </c>
    </row>
    <row r="119" spans="1:15" s="185" customFormat="1" ht="18" customHeight="1" thickBot="1" x14ac:dyDescent="0.25">
      <c r="A119" s="338" t="s">
        <v>248</v>
      </c>
      <c r="B119" s="307"/>
      <c r="C119" s="168">
        <f>SUM(C115:C118)</f>
        <v>600</v>
      </c>
      <c r="D119" s="155">
        <f>SUM(D115:D118)</f>
        <v>23.6</v>
      </c>
      <c r="E119" s="155">
        <f t="shared" ref="E119:O119" si="23">SUM(E115:E118)</f>
        <v>22.16</v>
      </c>
      <c r="F119" s="155">
        <f t="shared" si="23"/>
        <v>100.59</v>
      </c>
      <c r="G119" s="155">
        <f t="shared" si="23"/>
        <v>716.5</v>
      </c>
      <c r="H119" s="155">
        <f t="shared" si="23"/>
        <v>0.42499999999999999</v>
      </c>
      <c r="I119" s="155">
        <f t="shared" si="23"/>
        <v>85</v>
      </c>
      <c r="J119" s="155">
        <f t="shared" si="23"/>
        <v>108.45</v>
      </c>
      <c r="K119" s="155">
        <f t="shared" si="23"/>
        <v>1.4700000000000002</v>
      </c>
      <c r="L119" s="155">
        <f t="shared" si="23"/>
        <v>221.3</v>
      </c>
      <c r="M119" s="155">
        <f t="shared" si="23"/>
        <v>251.8</v>
      </c>
      <c r="N119" s="155">
        <f t="shared" si="23"/>
        <v>54.4</v>
      </c>
      <c r="O119" s="155">
        <f t="shared" si="23"/>
        <v>3.6100000000000003</v>
      </c>
    </row>
    <row r="120" spans="1:15" s="185" customFormat="1" ht="18" customHeight="1" thickTop="1" x14ac:dyDescent="0.2">
      <c r="A120" s="364" t="s">
        <v>249</v>
      </c>
      <c r="B120" s="365"/>
      <c r="C120" s="230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7"/>
    </row>
    <row r="121" spans="1:15" s="55" customFormat="1" ht="18" customHeight="1" x14ac:dyDescent="0.2">
      <c r="A121" s="40" t="s">
        <v>240</v>
      </c>
      <c r="B121" s="24" t="s">
        <v>155</v>
      </c>
      <c r="C121" s="25">
        <v>250</v>
      </c>
      <c r="D121" s="29">
        <v>7.25</v>
      </c>
      <c r="E121" s="29">
        <v>3.75</v>
      </c>
      <c r="F121" s="29">
        <v>28.5</v>
      </c>
      <c r="G121" s="29">
        <v>177.5</v>
      </c>
      <c r="H121" s="29">
        <v>0.08</v>
      </c>
      <c r="I121" s="29">
        <v>1.5</v>
      </c>
      <c r="J121" s="29">
        <v>0.03</v>
      </c>
      <c r="K121" s="29">
        <v>0</v>
      </c>
      <c r="L121" s="29">
        <v>310</v>
      </c>
      <c r="M121" s="29">
        <v>237.5</v>
      </c>
      <c r="N121" s="29">
        <v>37.5</v>
      </c>
      <c r="O121" s="30">
        <v>0.25</v>
      </c>
    </row>
    <row r="122" spans="1:15" s="56" customFormat="1" ht="18" customHeight="1" x14ac:dyDescent="0.2">
      <c r="A122" s="242" t="s">
        <v>178</v>
      </c>
      <c r="B122" s="20" t="s">
        <v>106</v>
      </c>
      <c r="C122" s="214">
        <v>100</v>
      </c>
      <c r="D122" s="41">
        <v>9.5</v>
      </c>
      <c r="E122" s="41">
        <v>11.1</v>
      </c>
      <c r="F122" s="41">
        <v>64</v>
      </c>
      <c r="G122" s="41">
        <v>382.8</v>
      </c>
      <c r="H122" s="41">
        <v>0.93</v>
      </c>
      <c r="I122" s="41">
        <v>3.16</v>
      </c>
      <c r="J122" s="41">
        <v>0.08</v>
      </c>
      <c r="K122" s="41">
        <v>1.63</v>
      </c>
      <c r="L122" s="41">
        <v>30.15</v>
      </c>
      <c r="M122" s="41">
        <v>91.8</v>
      </c>
      <c r="N122" s="41">
        <v>28.78</v>
      </c>
      <c r="O122" s="41">
        <v>1.1499999999999999</v>
      </c>
    </row>
    <row r="123" spans="1:15" s="185" customFormat="1" ht="18" customHeight="1" thickBot="1" x14ac:dyDescent="0.25">
      <c r="A123" s="338" t="s">
        <v>247</v>
      </c>
      <c r="B123" s="307"/>
      <c r="C123" s="168">
        <f>SUM(C121:C122)</f>
        <v>350</v>
      </c>
      <c r="D123" s="163">
        <f>SUM(D121:D122)</f>
        <v>16.75</v>
      </c>
      <c r="E123" s="163">
        <f t="shared" ref="E123:O123" si="24">SUM(E121:E122)</f>
        <v>14.85</v>
      </c>
      <c r="F123" s="163">
        <f t="shared" si="24"/>
        <v>92.5</v>
      </c>
      <c r="G123" s="163">
        <f t="shared" si="24"/>
        <v>560.29999999999995</v>
      </c>
      <c r="H123" s="163">
        <f t="shared" si="24"/>
        <v>1.01</v>
      </c>
      <c r="I123" s="163">
        <f t="shared" si="24"/>
        <v>4.66</v>
      </c>
      <c r="J123" s="163">
        <f t="shared" si="24"/>
        <v>0.11</v>
      </c>
      <c r="K123" s="163">
        <f t="shared" si="24"/>
        <v>1.63</v>
      </c>
      <c r="L123" s="163">
        <f t="shared" si="24"/>
        <v>340.15</v>
      </c>
      <c r="M123" s="163">
        <f t="shared" si="24"/>
        <v>329.3</v>
      </c>
      <c r="N123" s="163">
        <f t="shared" si="24"/>
        <v>66.28</v>
      </c>
      <c r="O123" s="163">
        <f t="shared" si="24"/>
        <v>1.4</v>
      </c>
    </row>
    <row r="124" spans="1:15" s="185" customFormat="1" ht="18" customHeight="1" thickTop="1" thickBot="1" x14ac:dyDescent="0.25">
      <c r="A124" s="359" t="s">
        <v>252</v>
      </c>
      <c r="B124" s="360"/>
      <c r="C124" s="361"/>
      <c r="D124" s="163">
        <f t="shared" ref="D124:O124" si="25">D105+D113+D119</f>
        <v>79.72</v>
      </c>
      <c r="E124" s="163">
        <f t="shared" si="25"/>
        <v>79.349999999999994</v>
      </c>
      <c r="F124" s="163">
        <f t="shared" si="25"/>
        <v>345.43999999999994</v>
      </c>
      <c r="G124" s="163">
        <f t="shared" si="25"/>
        <v>2412.9700000000003</v>
      </c>
      <c r="H124" s="163">
        <f t="shared" si="25"/>
        <v>1.2798</v>
      </c>
      <c r="I124" s="163">
        <f t="shared" si="25"/>
        <v>292.846</v>
      </c>
      <c r="J124" s="163">
        <f t="shared" si="25"/>
        <v>563.95500000000004</v>
      </c>
      <c r="K124" s="163">
        <f t="shared" si="25"/>
        <v>52.483999999999995</v>
      </c>
      <c r="L124" s="163">
        <f t="shared" si="25"/>
        <v>781.81</v>
      </c>
      <c r="M124" s="163">
        <f t="shared" si="25"/>
        <v>933.49</v>
      </c>
      <c r="N124" s="163">
        <f t="shared" si="25"/>
        <v>228.64000000000001</v>
      </c>
      <c r="O124" s="163">
        <f t="shared" si="25"/>
        <v>10.75</v>
      </c>
    </row>
    <row r="125" spans="1:15" s="185" customFormat="1" ht="18" customHeight="1" thickTop="1" thickBot="1" x14ac:dyDescent="0.25">
      <c r="A125" s="359" t="s">
        <v>263</v>
      </c>
      <c r="B125" s="360"/>
      <c r="C125" s="361"/>
      <c r="D125" s="163">
        <f t="shared" ref="D125:O125" si="26">D105+D113+D123</f>
        <v>72.87</v>
      </c>
      <c r="E125" s="163">
        <f t="shared" si="26"/>
        <v>72.039999999999992</v>
      </c>
      <c r="F125" s="163">
        <f t="shared" si="26"/>
        <v>337.34999999999997</v>
      </c>
      <c r="G125" s="163">
        <f t="shared" si="26"/>
        <v>2256.77</v>
      </c>
      <c r="H125" s="163">
        <f t="shared" si="26"/>
        <v>1.8648</v>
      </c>
      <c r="I125" s="163">
        <f t="shared" si="26"/>
        <v>212.50599999999997</v>
      </c>
      <c r="J125" s="163">
        <f t="shared" si="26"/>
        <v>455.61500000000001</v>
      </c>
      <c r="K125" s="163">
        <f t="shared" si="26"/>
        <v>52.643999999999998</v>
      </c>
      <c r="L125" s="163">
        <f t="shared" si="26"/>
        <v>900.66</v>
      </c>
      <c r="M125" s="163">
        <f t="shared" si="26"/>
        <v>1010.99</v>
      </c>
      <c r="N125" s="163">
        <f t="shared" si="26"/>
        <v>240.52</v>
      </c>
      <c r="O125" s="163">
        <f t="shared" si="26"/>
        <v>8.5399999999999991</v>
      </c>
    </row>
    <row r="126" spans="1:15" s="185" customFormat="1" ht="18" customHeight="1" thickTop="1" thickBot="1" x14ac:dyDescent="0.25">
      <c r="A126" s="357" t="s">
        <v>39</v>
      </c>
      <c r="B126" s="358"/>
      <c r="C126" s="164"/>
      <c r="D126" s="163">
        <f t="shared" ref="D126:O126" si="27">D105+D113+D119+D123</f>
        <v>96.47</v>
      </c>
      <c r="E126" s="163">
        <f t="shared" si="27"/>
        <v>94.199999999999989</v>
      </c>
      <c r="F126" s="163">
        <f t="shared" si="27"/>
        <v>437.93999999999994</v>
      </c>
      <c r="G126" s="163">
        <f t="shared" si="27"/>
        <v>2973.2700000000004</v>
      </c>
      <c r="H126" s="163">
        <f t="shared" si="27"/>
        <v>2.2898000000000001</v>
      </c>
      <c r="I126" s="163">
        <f t="shared" si="27"/>
        <v>297.50600000000003</v>
      </c>
      <c r="J126" s="163">
        <f t="shared" si="27"/>
        <v>564.06500000000005</v>
      </c>
      <c r="K126" s="163">
        <f t="shared" si="27"/>
        <v>54.113999999999997</v>
      </c>
      <c r="L126" s="163">
        <f t="shared" si="27"/>
        <v>1121.96</v>
      </c>
      <c r="M126" s="163">
        <f t="shared" si="27"/>
        <v>1262.79</v>
      </c>
      <c r="N126" s="163">
        <f t="shared" si="27"/>
        <v>294.92</v>
      </c>
      <c r="O126" s="163">
        <f t="shared" si="27"/>
        <v>12.15</v>
      </c>
    </row>
    <row r="127" spans="1:15" s="185" customFormat="1" ht="18" customHeight="1" thickTop="1" x14ac:dyDescent="0.2">
      <c r="A127" s="150"/>
      <c r="B127" s="150"/>
      <c r="C127" s="150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</row>
    <row r="128" spans="1:15" s="185" customFormat="1" ht="18" customHeight="1" x14ac:dyDescent="0.2">
      <c r="A128" s="150"/>
      <c r="B128" s="150"/>
      <c r="C128" s="150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341" t="s">
        <v>223</v>
      </c>
      <c r="O128" s="341"/>
    </row>
    <row r="129" spans="1:15" s="185" customFormat="1" ht="18" customHeight="1" thickBot="1" x14ac:dyDescent="0.3">
      <c r="A129" s="149" t="s">
        <v>25</v>
      </c>
      <c r="B129" s="150"/>
      <c r="C129" s="150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</row>
    <row r="130" spans="1:15" s="185" customFormat="1" ht="18" customHeight="1" thickTop="1" x14ac:dyDescent="0.2">
      <c r="A130" s="342" t="s">
        <v>2</v>
      </c>
      <c r="B130" s="344" t="s">
        <v>35</v>
      </c>
      <c r="C130" s="344" t="s">
        <v>3</v>
      </c>
      <c r="D130" s="346" t="s">
        <v>4</v>
      </c>
      <c r="E130" s="346"/>
      <c r="F130" s="346"/>
      <c r="G130" s="346" t="s">
        <v>5</v>
      </c>
      <c r="H130" s="346" t="s">
        <v>6</v>
      </c>
      <c r="I130" s="346"/>
      <c r="J130" s="346"/>
      <c r="K130" s="346"/>
      <c r="L130" s="346" t="s">
        <v>7</v>
      </c>
      <c r="M130" s="346"/>
      <c r="N130" s="346"/>
      <c r="O130" s="348"/>
    </row>
    <row r="131" spans="1:15" s="185" customFormat="1" ht="18" customHeight="1" thickBot="1" x14ac:dyDescent="0.25">
      <c r="A131" s="343"/>
      <c r="B131" s="345"/>
      <c r="C131" s="345"/>
      <c r="D131" s="228" t="s">
        <v>8</v>
      </c>
      <c r="E131" s="228" t="s">
        <v>9</v>
      </c>
      <c r="F131" s="228" t="s">
        <v>10</v>
      </c>
      <c r="G131" s="347"/>
      <c r="H131" s="228" t="s">
        <v>11</v>
      </c>
      <c r="I131" s="228" t="s">
        <v>12</v>
      </c>
      <c r="J131" s="228" t="s">
        <v>13</v>
      </c>
      <c r="K131" s="228" t="s">
        <v>14</v>
      </c>
      <c r="L131" s="228" t="s">
        <v>15</v>
      </c>
      <c r="M131" s="228" t="s">
        <v>16</v>
      </c>
      <c r="N131" s="228" t="s">
        <v>37</v>
      </c>
      <c r="O131" s="151" t="s">
        <v>17</v>
      </c>
    </row>
    <row r="132" spans="1:15" s="185" customFormat="1" ht="18" customHeight="1" thickTop="1" x14ac:dyDescent="0.2">
      <c r="A132" s="334" t="s">
        <v>18</v>
      </c>
      <c r="B132" s="335"/>
      <c r="C132" s="152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67"/>
    </row>
    <row r="133" spans="1:15" s="23" customFormat="1" ht="18" customHeight="1" x14ac:dyDescent="0.2">
      <c r="A133" s="140" t="s">
        <v>205</v>
      </c>
      <c r="B133" s="181" t="s">
        <v>66</v>
      </c>
      <c r="C133" s="182" t="s">
        <v>110</v>
      </c>
      <c r="D133" s="183">
        <v>22.16</v>
      </c>
      <c r="E133" s="183">
        <v>23.57</v>
      </c>
      <c r="F133" s="183">
        <v>71.56</v>
      </c>
      <c r="G133" s="183">
        <v>557.04</v>
      </c>
      <c r="H133" s="183">
        <v>0.23</v>
      </c>
      <c r="I133" s="183">
        <v>0.01</v>
      </c>
      <c r="J133" s="183">
        <v>198.95</v>
      </c>
      <c r="K133" s="183">
        <v>0.7</v>
      </c>
      <c r="L133" s="183">
        <v>292.35000000000002</v>
      </c>
      <c r="M133" s="183">
        <v>355.3</v>
      </c>
      <c r="N133" s="183">
        <v>87.5</v>
      </c>
      <c r="O133" s="183">
        <v>0.23</v>
      </c>
    </row>
    <row r="134" spans="1:15" s="56" customFormat="1" ht="18" customHeight="1" x14ac:dyDescent="0.2">
      <c r="A134" s="141" t="s">
        <v>161</v>
      </c>
      <c r="B134" s="127" t="s">
        <v>54</v>
      </c>
      <c r="C134" s="128">
        <v>150</v>
      </c>
      <c r="D134" s="129">
        <v>0.6</v>
      </c>
      <c r="E134" s="129">
        <v>0.45</v>
      </c>
      <c r="F134" s="129">
        <v>15.45</v>
      </c>
      <c r="G134" s="129">
        <v>70.5</v>
      </c>
      <c r="H134" s="129">
        <v>0.03</v>
      </c>
      <c r="I134" s="129">
        <v>7.5</v>
      </c>
      <c r="J134" s="129">
        <v>0</v>
      </c>
      <c r="K134" s="129">
        <v>0.6</v>
      </c>
      <c r="L134" s="129">
        <v>28.5</v>
      </c>
      <c r="M134" s="129">
        <v>18</v>
      </c>
      <c r="N134" s="129">
        <v>24</v>
      </c>
      <c r="O134" s="130">
        <v>3.45</v>
      </c>
    </row>
    <row r="135" spans="1:15" s="55" customFormat="1" ht="18" customHeight="1" x14ac:dyDescent="0.2">
      <c r="A135" s="37" t="s">
        <v>162</v>
      </c>
      <c r="B135" s="52" t="s">
        <v>67</v>
      </c>
      <c r="C135" s="227">
        <v>200</v>
      </c>
      <c r="D135" s="53">
        <v>0.1</v>
      </c>
      <c r="E135" s="53">
        <v>0</v>
      </c>
      <c r="F135" s="53">
        <v>15.2</v>
      </c>
      <c r="G135" s="53">
        <v>61</v>
      </c>
      <c r="H135" s="53">
        <v>0</v>
      </c>
      <c r="I135" s="53">
        <v>2.8</v>
      </c>
      <c r="J135" s="53">
        <v>0</v>
      </c>
      <c r="K135" s="53">
        <v>0</v>
      </c>
      <c r="L135" s="53">
        <v>14.2</v>
      </c>
      <c r="M135" s="53">
        <v>4</v>
      </c>
      <c r="N135" s="53">
        <v>2</v>
      </c>
      <c r="O135" s="54">
        <v>0.4</v>
      </c>
    </row>
    <row r="136" spans="1:15" s="185" customFormat="1" ht="18" customHeight="1" thickBot="1" x14ac:dyDescent="0.25">
      <c r="A136" s="336" t="s">
        <v>19</v>
      </c>
      <c r="B136" s="337"/>
      <c r="C136" s="168">
        <f>C135+C134+230</f>
        <v>580</v>
      </c>
      <c r="D136" s="155">
        <f>SUM(D133:D135)</f>
        <v>22.860000000000003</v>
      </c>
      <c r="E136" s="155">
        <f t="shared" ref="E136:O136" si="28">SUM(E133:E135)</f>
        <v>24.02</v>
      </c>
      <c r="F136" s="155">
        <f t="shared" si="28"/>
        <v>102.21000000000001</v>
      </c>
      <c r="G136" s="155">
        <f>SUM(G133:G135)</f>
        <v>688.54</v>
      </c>
      <c r="H136" s="155">
        <f t="shared" si="28"/>
        <v>0.26</v>
      </c>
      <c r="I136" s="155">
        <f t="shared" si="28"/>
        <v>10.309999999999999</v>
      </c>
      <c r="J136" s="155">
        <f t="shared" si="28"/>
        <v>198.95</v>
      </c>
      <c r="K136" s="155">
        <f t="shared" si="28"/>
        <v>1.2999999999999998</v>
      </c>
      <c r="L136" s="155">
        <f t="shared" si="28"/>
        <v>335.05</v>
      </c>
      <c r="M136" s="155">
        <f t="shared" si="28"/>
        <v>377.3</v>
      </c>
      <c r="N136" s="155">
        <f t="shared" si="28"/>
        <v>113.5</v>
      </c>
      <c r="O136" s="155">
        <f t="shared" si="28"/>
        <v>4.08</v>
      </c>
    </row>
    <row r="137" spans="1:15" s="185" customFormat="1" ht="18" customHeight="1" thickTop="1" x14ac:dyDescent="0.2">
      <c r="A137" s="334" t="s">
        <v>20</v>
      </c>
      <c r="B137" s="335"/>
      <c r="C137" s="230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7"/>
    </row>
    <row r="138" spans="1:15" s="55" customFormat="1" ht="18" customHeight="1" x14ac:dyDescent="0.2">
      <c r="A138" s="40" t="s">
        <v>272</v>
      </c>
      <c r="B138" s="52" t="s">
        <v>113</v>
      </c>
      <c r="C138" s="227">
        <v>100</v>
      </c>
      <c r="D138" s="53">
        <v>1.6</v>
      </c>
      <c r="E138" s="53">
        <v>11</v>
      </c>
      <c r="F138" s="53">
        <v>9.6</v>
      </c>
      <c r="G138" s="53">
        <v>136</v>
      </c>
      <c r="H138" s="53">
        <v>0.04</v>
      </c>
      <c r="I138" s="53">
        <v>27.8</v>
      </c>
      <c r="J138" s="53">
        <v>0</v>
      </c>
      <c r="K138" s="53">
        <v>4.5</v>
      </c>
      <c r="L138" s="53">
        <v>44</v>
      </c>
      <c r="M138" s="53">
        <v>32</v>
      </c>
      <c r="N138" s="53">
        <v>19.260000000000002</v>
      </c>
      <c r="O138" s="53">
        <v>0.6</v>
      </c>
    </row>
    <row r="139" spans="1:15" s="55" customFormat="1" ht="18" customHeight="1" x14ac:dyDescent="0.2">
      <c r="A139" s="40" t="s">
        <v>208</v>
      </c>
      <c r="B139" s="52" t="s">
        <v>90</v>
      </c>
      <c r="C139" s="227">
        <v>280</v>
      </c>
      <c r="D139" s="53">
        <v>5.18</v>
      </c>
      <c r="E139" s="53">
        <v>5.16</v>
      </c>
      <c r="F139" s="53">
        <v>11.87</v>
      </c>
      <c r="G139" s="53">
        <v>108.64</v>
      </c>
      <c r="H139" s="53">
        <v>0.08</v>
      </c>
      <c r="I139" s="53">
        <v>10.276</v>
      </c>
      <c r="J139" s="53">
        <v>103.5</v>
      </c>
      <c r="K139" s="53">
        <v>0.28000000000000003</v>
      </c>
      <c r="L139" s="53">
        <v>106.13</v>
      </c>
      <c r="M139" s="53">
        <v>100.89</v>
      </c>
      <c r="N139" s="53">
        <v>22.4</v>
      </c>
      <c r="O139" s="53">
        <v>0.108</v>
      </c>
    </row>
    <row r="140" spans="1:15" s="55" customFormat="1" ht="15.75" customHeight="1" x14ac:dyDescent="0.2">
      <c r="A140" s="61" t="s">
        <v>287</v>
      </c>
      <c r="B140" s="52" t="s">
        <v>296</v>
      </c>
      <c r="C140" s="227">
        <v>100</v>
      </c>
      <c r="D140" s="53">
        <v>9.59</v>
      </c>
      <c r="E140" s="53">
        <v>10.37</v>
      </c>
      <c r="F140" s="53">
        <v>9.27</v>
      </c>
      <c r="G140" s="53">
        <v>147</v>
      </c>
      <c r="H140" s="53">
        <v>0.18</v>
      </c>
      <c r="I140" s="53">
        <v>1.1100000000000001</v>
      </c>
      <c r="J140" s="53">
        <v>0.01</v>
      </c>
      <c r="K140" s="53">
        <v>0.41</v>
      </c>
      <c r="L140" s="53">
        <v>13.76</v>
      </c>
      <c r="M140" s="53">
        <v>105.11</v>
      </c>
      <c r="N140" s="53">
        <v>18.04</v>
      </c>
      <c r="O140" s="60">
        <v>1.48</v>
      </c>
    </row>
    <row r="141" spans="1:15" s="55" customFormat="1" ht="15.75" customHeight="1" x14ac:dyDescent="0.2">
      <c r="A141" s="39" t="s">
        <v>209</v>
      </c>
      <c r="B141" s="127" t="s">
        <v>55</v>
      </c>
      <c r="C141" s="227">
        <v>180</v>
      </c>
      <c r="D141" s="53">
        <v>8.01</v>
      </c>
      <c r="E141" s="53">
        <v>4.93</v>
      </c>
      <c r="F141" s="53">
        <v>40.35</v>
      </c>
      <c r="G141" s="53">
        <v>261.2</v>
      </c>
      <c r="H141" s="53">
        <v>7.0000000000000007E-2</v>
      </c>
      <c r="I141" s="53">
        <v>0</v>
      </c>
      <c r="J141" s="53">
        <v>220</v>
      </c>
      <c r="K141" s="53">
        <v>0.86</v>
      </c>
      <c r="L141" s="53">
        <v>84.34</v>
      </c>
      <c r="M141" s="53">
        <v>213.54</v>
      </c>
      <c r="N141" s="53">
        <v>9.7200000000000006</v>
      </c>
      <c r="O141" s="53">
        <v>0.1</v>
      </c>
    </row>
    <row r="142" spans="1:15" s="55" customFormat="1" ht="18" customHeight="1" x14ac:dyDescent="0.2">
      <c r="A142" s="37" t="s">
        <v>157</v>
      </c>
      <c r="B142" s="52" t="s">
        <v>59</v>
      </c>
      <c r="C142" s="227">
        <v>90</v>
      </c>
      <c r="D142" s="53">
        <v>6.84</v>
      </c>
      <c r="E142" s="53">
        <v>0.72</v>
      </c>
      <c r="F142" s="53">
        <v>44.28</v>
      </c>
      <c r="G142" s="53">
        <v>211.5</v>
      </c>
      <c r="H142" s="53">
        <v>0.1</v>
      </c>
      <c r="I142" s="53">
        <v>0</v>
      </c>
      <c r="J142" s="53">
        <v>0</v>
      </c>
      <c r="K142" s="53">
        <v>0.99</v>
      </c>
      <c r="L142" s="53">
        <v>18</v>
      </c>
      <c r="M142" s="53">
        <v>58.5</v>
      </c>
      <c r="N142" s="53">
        <v>12.6</v>
      </c>
      <c r="O142" s="53">
        <v>0.99</v>
      </c>
    </row>
    <row r="143" spans="1:15" s="55" customFormat="1" ht="18" customHeight="1" x14ac:dyDescent="0.2">
      <c r="A143" s="37" t="s">
        <v>161</v>
      </c>
      <c r="B143" s="52" t="s">
        <v>60</v>
      </c>
      <c r="C143" s="227">
        <v>100</v>
      </c>
      <c r="D143" s="53">
        <v>1.5</v>
      </c>
      <c r="E143" s="53">
        <v>0.5</v>
      </c>
      <c r="F143" s="53">
        <v>21</v>
      </c>
      <c r="G143" s="53">
        <v>96</v>
      </c>
      <c r="H143" s="53">
        <v>0.04</v>
      </c>
      <c r="I143" s="53">
        <v>10</v>
      </c>
      <c r="J143" s="53">
        <v>0</v>
      </c>
      <c r="K143" s="53">
        <v>0.4</v>
      </c>
      <c r="L143" s="53">
        <v>8</v>
      </c>
      <c r="M143" s="53">
        <v>28</v>
      </c>
      <c r="N143" s="53">
        <v>42</v>
      </c>
      <c r="O143" s="54">
        <v>0.6</v>
      </c>
    </row>
    <row r="144" spans="1:15" s="23" customFormat="1" ht="15.75" customHeight="1" x14ac:dyDescent="0.2">
      <c r="A144" s="37" t="s">
        <v>164</v>
      </c>
      <c r="B144" s="52" t="s">
        <v>88</v>
      </c>
      <c r="C144" s="227">
        <v>200</v>
      </c>
      <c r="D144" s="53">
        <v>0.3</v>
      </c>
      <c r="E144" s="53">
        <v>0</v>
      </c>
      <c r="F144" s="53">
        <v>20.100000000000001</v>
      </c>
      <c r="G144" s="53">
        <v>81</v>
      </c>
      <c r="H144" s="53">
        <v>0</v>
      </c>
      <c r="I144" s="53">
        <v>0.8</v>
      </c>
      <c r="J144" s="53">
        <v>0</v>
      </c>
      <c r="K144" s="53">
        <v>0</v>
      </c>
      <c r="L144" s="53">
        <v>10</v>
      </c>
      <c r="M144" s="53">
        <v>6</v>
      </c>
      <c r="N144" s="53">
        <v>3</v>
      </c>
      <c r="O144" s="54">
        <v>0.6</v>
      </c>
    </row>
    <row r="145" spans="1:15" s="185" customFormat="1" ht="18" customHeight="1" thickBot="1" x14ac:dyDescent="0.25">
      <c r="A145" s="336" t="s">
        <v>21</v>
      </c>
      <c r="B145" s="337"/>
      <c r="C145" s="168">
        <f>SUM(C138:C144)</f>
        <v>1050</v>
      </c>
      <c r="D145" s="155">
        <f>SUM(D138:D144)</f>
        <v>33.019999999999996</v>
      </c>
      <c r="E145" s="155">
        <f t="shared" ref="E145:O145" si="29">SUM(E138:E144)</f>
        <v>32.68</v>
      </c>
      <c r="F145" s="155">
        <f t="shared" si="29"/>
        <v>156.47</v>
      </c>
      <c r="G145" s="155">
        <f t="shared" si="29"/>
        <v>1041.3399999999999</v>
      </c>
      <c r="H145" s="155">
        <f t="shared" si="29"/>
        <v>0.51</v>
      </c>
      <c r="I145" s="155">
        <f t="shared" si="29"/>
        <v>49.985999999999997</v>
      </c>
      <c r="J145" s="155">
        <f t="shared" si="29"/>
        <v>323.51</v>
      </c>
      <c r="K145" s="155">
        <f t="shared" si="29"/>
        <v>7.4400000000000013</v>
      </c>
      <c r="L145" s="155">
        <f t="shared" si="29"/>
        <v>284.23</v>
      </c>
      <c r="M145" s="155">
        <f t="shared" si="29"/>
        <v>544.04</v>
      </c>
      <c r="N145" s="155">
        <f t="shared" si="29"/>
        <v>127.02</v>
      </c>
      <c r="O145" s="155">
        <f t="shared" si="29"/>
        <v>4.4779999999999998</v>
      </c>
    </row>
    <row r="146" spans="1:15" s="185" customFormat="1" ht="18" customHeight="1" thickTop="1" x14ac:dyDescent="0.2">
      <c r="A146" s="354" t="s">
        <v>245</v>
      </c>
      <c r="B146" s="355"/>
      <c r="C146" s="158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60"/>
    </row>
    <row r="147" spans="1:15" s="55" customFormat="1" ht="18" customHeight="1" x14ac:dyDescent="0.2">
      <c r="A147" s="37" t="s">
        <v>147</v>
      </c>
      <c r="B147" s="52" t="s">
        <v>146</v>
      </c>
      <c r="C147" s="227">
        <v>120</v>
      </c>
      <c r="D147" s="53">
        <v>11.82</v>
      </c>
      <c r="E147" s="53">
        <v>16.36</v>
      </c>
      <c r="F147" s="53">
        <v>12.044</v>
      </c>
      <c r="G147" s="53">
        <v>243.14400000000001</v>
      </c>
      <c r="H147" s="53">
        <v>0.3</v>
      </c>
      <c r="I147" s="53">
        <v>8.64</v>
      </c>
      <c r="J147" s="53">
        <v>210</v>
      </c>
      <c r="K147" s="53">
        <v>0</v>
      </c>
      <c r="L147" s="53">
        <v>26.4</v>
      </c>
      <c r="M147" s="53">
        <v>0</v>
      </c>
      <c r="N147" s="53">
        <v>0</v>
      </c>
      <c r="O147" s="53">
        <v>6.24</v>
      </c>
    </row>
    <row r="148" spans="1:15" s="55" customFormat="1" ht="18" customHeight="1" x14ac:dyDescent="0.2">
      <c r="A148" s="187" t="s">
        <v>284</v>
      </c>
      <c r="B148" s="178" t="s">
        <v>283</v>
      </c>
      <c r="C148" s="179">
        <v>200</v>
      </c>
      <c r="D148" s="180">
        <v>7.54</v>
      </c>
      <c r="E148" s="180">
        <v>4.91</v>
      </c>
      <c r="F148" s="180">
        <v>38.72</v>
      </c>
      <c r="G148" s="180">
        <v>193.2</v>
      </c>
      <c r="H148" s="41">
        <v>0.08</v>
      </c>
      <c r="I148" s="41">
        <v>2.6599999999999999E-2</v>
      </c>
      <c r="J148" s="41">
        <v>200</v>
      </c>
      <c r="K148" s="41">
        <v>1.06</v>
      </c>
      <c r="L148" s="41">
        <v>7.6</v>
      </c>
      <c r="M148" s="41">
        <v>43.54</v>
      </c>
      <c r="N148" s="41">
        <v>10.8</v>
      </c>
      <c r="O148" s="64">
        <v>0.53</v>
      </c>
    </row>
    <row r="149" spans="1:15" s="55" customFormat="1" ht="18" customHeight="1" x14ac:dyDescent="0.2">
      <c r="A149" s="77" t="s">
        <v>160</v>
      </c>
      <c r="B149" s="52" t="s">
        <v>44</v>
      </c>
      <c r="C149" s="227">
        <v>55</v>
      </c>
      <c r="D149" s="53">
        <v>3.63</v>
      </c>
      <c r="E149" s="53">
        <v>0.66</v>
      </c>
      <c r="F149" s="53">
        <v>18.37</v>
      </c>
      <c r="G149" s="53">
        <v>95.7</v>
      </c>
      <c r="H149" s="53">
        <v>9.8999999999999991E-2</v>
      </c>
      <c r="I149" s="53">
        <v>0</v>
      </c>
      <c r="J149" s="53">
        <v>0</v>
      </c>
      <c r="K149" s="53">
        <v>0.77</v>
      </c>
      <c r="L149" s="53">
        <v>19.25</v>
      </c>
      <c r="M149" s="53">
        <v>86.9</v>
      </c>
      <c r="N149" s="53">
        <v>25.85</v>
      </c>
      <c r="O149" s="53">
        <v>2.145</v>
      </c>
    </row>
    <row r="150" spans="1:15" s="185" customFormat="1" ht="18" customHeight="1" x14ac:dyDescent="0.2">
      <c r="A150" s="38" t="s">
        <v>170</v>
      </c>
      <c r="B150" s="20" t="s">
        <v>91</v>
      </c>
      <c r="C150" s="227">
        <v>200</v>
      </c>
      <c r="D150" s="53">
        <v>0.3</v>
      </c>
      <c r="E150" s="53">
        <v>0</v>
      </c>
      <c r="F150" s="53">
        <v>31.1</v>
      </c>
      <c r="G150" s="53">
        <v>126</v>
      </c>
      <c r="H150" s="53">
        <v>0</v>
      </c>
      <c r="I150" s="53">
        <v>0.1</v>
      </c>
      <c r="J150" s="53">
        <v>0</v>
      </c>
      <c r="K150" s="53">
        <v>0</v>
      </c>
      <c r="L150" s="53">
        <v>14</v>
      </c>
      <c r="M150" s="53">
        <v>12</v>
      </c>
      <c r="N150" s="53">
        <v>3</v>
      </c>
      <c r="O150" s="32">
        <v>0.7</v>
      </c>
    </row>
    <row r="151" spans="1:15" s="55" customFormat="1" ht="18" customHeight="1" thickBot="1" x14ac:dyDescent="0.25">
      <c r="A151" s="338" t="s">
        <v>246</v>
      </c>
      <c r="B151" s="307"/>
      <c r="C151" s="168">
        <f>SUM(C147:C150)</f>
        <v>575</v>
      </c>
      <c r="D151" s="155">
        <f>SUM(D147:D150)</f>
        <v>23.29</v>
      </c>
      <c r="E151" s="155">
        <f t="shared" ref="E151:O151" si="30">SUM(E147:E150)</f>
        <v>21.93</v>
      </c>
      <c r="F151" s="155">
        <f t="shared" si="30"/>
        <v>100.23400000000001</v>
      </c>
      <c r="G151" s="155">
        <f t="shared" si="30"/>
        <v>658.04399999999998</v>
      </c>
      <c r="H151" s="155">
        <f t="shared" si="30"/>
        <v>0.47899999999999998</v>
      </c>
      <c r="I151" s="155">
        <f t="shared" si="30"/>
        <v>8.7666000000000004</v>
      </c>
      <c r="J151" s="155">
        <f t="shared" si="30"/>
        <v>410</v>
      </c>
      <c r="K151" s="155">
        <f t="shared" si="30"/>
        <v>1.83</v>
      </c>
      <c r="L151" s="155">
        <f t="shared" si="30"/>
        <v>67.25</v>
      </c>
      <c r="M151" s="155">
        <f t="shared" si="30"/>
        <v>142.44</v>
      </c>
      <c r="N151" s="155">
        <f t="shared" si="30"/>
        <v>39.650000000000006</v>
      </c>
      <c r="O151" s="155">
        <f t="shared" si="30"/>
        <v>9.6150000000000002</v>
      </c>
    </row>
    <row r="152" spans="1:15" s="55" customFormat="1" ht="18" customHeight="1" thickTop="1" x14ac:dyDescent="0.2">
      <c r="A152" s="229" t="s">
        <v>249</v>
      </c>
      <c r="B152" s="230"/>
      <c r="C152" s="230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7"/>
    </row>
    <row r="153" spans="1:15" s="55" customFormat="1" ht="18" customHeight="1" x14ac:dyDescent="0.2">
      <c r="A153" s="38" t="s">
        <v>172</v>
      </c>
      <c r="B153" s="20" t="s">
        <v>102</v>
      </c>
      <c r="C153" s="227">
        <v>250</v>
      </c>
      <c r="D153" s="18">
        <v>7.25</v>
      </c>
      <c r="E153" s="18">
        <v>6.25</v>
      </c>
      <c r="F153" s="18">
        <v>10</v>
      </c>
      <c r="G153" s="18">
        <v>125</v>
      </c>
      <c r="H153" s="18">
        <v>0.1</v>
      </c>
      <c r="I153" s="18">
        <v>14.25</v>
      </c>
      <c r="J153" s="18">
        <v>0.05</v>
      </c>
      <c r="K153" s="18">
        <v>0</v>
      </c>
      <c r="L153" s="18">
        <v>300</v>
      </c>
      <c r="M153" s="18">
        <v>225</v>
      </c>
      <c r="N153" s="18">
        <v>35</v>
      </c>
      <c r="O153" s="46">
        <v>0.25</v>
      </c>
    </row>
    <row r="154" spans="1:15" s="55" customFormat="1" ht="18" customHeight="1" x14ac:dyDescent="0.2">
      <c r="A154" s="63" t="s">
        <v>181</v>
      </c>
      <c r="B154" s="20" t="s">
        <v>291</v>
      </c>
      <c r="C154" s="234">
        <v>100</v>
      </c>
      <c r="D154" s="41">
        <v>14.9</v>
      </c>
      <c r="E154" s="41">
        <v>16.399999999999999</v>
      </c>
      <c r="F154" s="41">
        <v>57.6</v>
      </c>
      <c r="G154" s="41">
        <v>436</v>
      </c>
      <c r="H154" s="41">
        <v>0.13</v>
      </c>
      <c r="I154" s="41">
        <v>4.7</v>
      </c>
      <c r="J154" s="41">
        <v>0.12</v>
      </c>
      <c r="K154" s="41">
        <v>2.4300000000000002</v>
      </c>
      <c r="L154" s="41">
        <v>45.22</v>
      </c>
      <c r="M154" s="41">
        <v>134.72</v>
      </c>
      <c r="N154" s="41">
        <v>43.15</v>
      </c>
      <c r="O154" s="41">
        <v>1.72</v>
      </c>
    </row>
    <row r="155" spans="1:15" s="55" customFormat="1" ht="18" customHeight="1" thickBot="1" x14ac:dyDescent="0.25">
      <c r="A155" s="338" t="s">
        <v>247</v>
      </c>
      <c r="B155" s="307"/>
      <c r="C155" s="168">
        <f>SUM(C153:C154)</f>
        <v>350</v>
      </c>
      <c r="D155" s="163">
        <f>SUM(D153:D154)</f>
        <v>22.15</v>
      </c>
      <c r="E155" s="163">
        <f t="shared" ref="E155:O155" si="31">SUM(E153:E154)</f>
        <v>22.65</v>
      </c>
      <c r="F155" s="163">
        <f t="shared" si="31"/>
        <v>67.599999999999994</v>
      </c>
      <c r="G155" s="163">
        <f t="shared" si="31"/>
        <v>561</v>
      </c>
      <c r="H155" s="163">
        <f t="shared" si="31"/>
        <v>0.23</v>
      </c>
      <c r="I155" s="163">
        <f t="shared" si="31"/>
        <v>18.95</v>
      </c>
      <c r="J155" s="163">
        <f t="shared" si="31"/>
        <v>0.16999999999999998</v>
      </c>
      <c r="K155" s="163">
        <f t="shared" si="31"/>
        <v>2.4300000000000002</v>
      </c>
      <c r="L155" s="163">
        <f t="shared" si="31"/>
        <v>345.22</v>
      </c>
      <c r="M155" s="163">
        <f t="shared" si="31"/>
        <v>359.72</v>
      </c>
      <c r="N155" s="163">
        <f t="shared" si="31"/>
        <v>78.150000000000006</v>
      </c>
      <c r="O155" s="163">
        <f t="shared" si="31"/>
        <v>1.97</v>
      </c>
    </row>
    <row r="156" spans="1:15" s="56" customFormat="1" ht="18" customHeight="1" thickTop="1" thickBot="1" x14ac:dyDescent="0.25">
      <c r="A156" s="359" t="s">
        <v>253</v>
      </c>
      <c r="B156" s="360"/>
      <c r="C156" s="361"/>
      <c r="D156" s="163">
        <f t="shared" ref="D156:O156" si="32">D136+D145+D151</f>
        <v>79.169999999999987</v>
      </c>
      <c r="E156" s="163">
        <f t="shared" si="32"/>
        <v>78.63</v>
      </c>
      <c r="F156" s="163">
        <f t="shared" si="32"/>
        <v>358.91399999999999</v>
      </c>
      <c r="G156" s="163">
        <f t="shared" si="32"/>
        <v>2387.924</v>
      </c>
      <c r="H156" s="163">
        <f t="shared" si="32"/>
        <v>1.2490000000000001</v>
      </c>
      <c r="I156" s="163">
        <f t="shared" si="32"/>
        <v>69.062599999999989</v>
      </c>
      <c r="J156" s="163">
        <f t="shared" si="32"/>
        <v>932.46</v>
      </c>
      <c r="K156" s="163">
        <f t="shared" si="32"/>
        <v>10.570000000000002</v>
      </c>
      <c r="L156" s="163">
        <f t="shared" si="32"/>
        <v>686.53</v>
      </c>
      <c r="M156" s="163">
        <f t="shared" si="32"/>
        <v>1063.78</v>
      </c>
      <c r="N156" s="163">
        <f t="shared" si="32"/>
        <v>280.16999999999996</v>
      </c>
      <c r="O156" s="163">
        <f t="shared" si="32"/>
        <v>18.173000000000002</v>
      </c>
    </row>
    <row r="157" spans="1:15" s="185" customFormat="1" ht="18" customHeight="1" thickTop="1" x14ac:dyDescent="0.2">
      <c r="A157" s="366" t="s">
        <v>264</v>
      </c>
      <c r="B157" s="367"/>
      <c r="C157" s="368"/>
      <c r="D157" s="189">
        <f t="shared" ref="D157:O157" si="33">D136+D145+D155</f>
        <v>78.03</v>
      </c>
      <c r="E157" s="189">
        <f t="shared" si="33"/>
        <v>79.349999999999994</v>
      </c>
      <c r="F157" s="189">
        <f t="shared" si="33"/>
        <v>326.27999999999997</v>
      </c>
      <c r="G157" s="189">
        <f t="shared" si="33"/>
        <v>2290.88</v>
      </c>
      <c r="H157" s="189">
        <f t="shared" si="33"/>
        <v>1</v>
      </c>
      <c r="I157" s="189">
        <f t="shared" si="33"/>
        <v>79.245999999999995</v>
      </c>
      <c r="J157" s="189">
        <f t="shared" si="33"/>
        <v>522.63</v>
      </c>
      <c r="K157" s="189">
        <f t="shared" si="33"/>
        <v>11.170000000000002</v>
      </c>
      <c r="L157" s="189">
        <f t="shared" si="33"/>
        <v>964.5</v>
      </c>
      <c r="M157" s="189">
        <f t="shared" si="33"/>
        <v>1281.06</v>
      </c>
      <c r="N157" s="189">
        <f t="shared" si="33"/>
        <v>318.66999999999996</v>
      </c>
      <c r="O157" s="189">
        <f t="shared" si="33"/>
        <v>10.528</v>
      </c>
    </row>
    <row r="158" spans="1:15" s="185" customFormat="1" ht="18" customHeight="1" x14ac:dyDescent="0.2">
      <c r="A158" s="369" t="s">
        <v>26</v>
      </c>
      <c r="B158" s="370"/>
      <c r="C158" s="182"/>
      <c r="D158" s="136">
        <f t="shared" ref="D158:O158" si="34">D136+D145+D151+D155</f>
        <v>101.32</v>
      </c>
      <c r="E158" s="136">
        <f t="shared" si="34"/>
        <v>101.28</v>
      </c>
      <c r="F158" s="136">
        <f t="shared" si="34"/>
        <v>426.51400000000001</v>
      </c>
      <c r="G158" s="136">
        <f t="shared" si="34"/>
        <v>2948.924</v>
      </c>
      <c r="H158" s="136">
        <f t="shared" si="34"/>
        <v>1.4790000000000001</v>
      </c>
      <c r="I158" s="136">
        <f t="shared" si="34"/>
        <v>88.012599999999992</v>
      </c>
      <c r="J158" s="136">
        <f t="shared" si="34"/>
        <v>932.63</v>
      </c>
      <c r="K158" s="136">
        <f t="shared" si="34"/>
        <v>13.000000000000002</v>
      </c>
      <c r="L158" s="136">
        <f t="shared" si="34"/>
        <v>1031.75</v>
      </c>
      <c r="M158" s="136">
        <f t="shared" si="34"/>
        <v>1423.5</v>
      </c>
      <c r="N158" s="136">
        <f t="shared" si="34"/>
        <v>358.31999999999994</v>
      </c>
      <c r="O158" s="136">
        <f t="shared" si="34"/>
        <v>20.143000000000001</v>
      </c>
    </row>
    <row r="159" spans="1:15" s="185" customFormat="1" ht="18" customHeight="1" x14ac:dyDescent="0.2">
      <c r="A159" s="371"/>
      <c r="B159" s="371"/>
      <c r="C159" s="236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</row>
    <row r="160" spans="1:15" s="185" customFormat="1" ht="18" customHeight="1" x14ac:dyDescent="0.2">
      <c r="A160" s="372"/>
      <c r="B160" s="372"/>
      <c r="C160" s="372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</row>
    <row r="161" spans="1:15" s="185" customFormat="1" ht="18" customHeight="1" x14ac:dyDescent="0.2">
      <c r="A161" s="150"/>
      <c r="B161" s="150"/>
      <c r="C161" s="150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341" t="s">
        <v>223</v>
      </c>
      <c r="O161" s="341"/>
    </row>
    <row r="162" spans="1:15" s="185" customFormat="1" ht="18" customHeight="1" thickBot="1" x14ac:dyDescent="0.3">
      <c r="A162" s="149" t="s">
        <v>27</v>
      </c>
      <c r="B162" s="150"/>
      <c r="C162" s="150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</row>
    <row r="163" spans="1:15" s="185" customFormat="1" ht="18" customHeight="1" thickTop="1" x14ac:dyDescent="0.2">
      <c r="A163" s="342" t="s">
        <v>2</v>
      </c>
      <c r="B163" s="344" t="s">
        <v>35</v>
      </c>
      <c r="C163" s="344" t="s">
        <v>3</v>
      </c>
      <c r="D163" s="346" t="s">
        <v>4</v>
      </c>
      <c r="E163" s="346"/>
      <c r="F163" s="346"/>
      <c r="G163" s="346" t="s">
        <v>5</v>
      </c>
      <c r="H163" s="346" t="s">
        <v>6</v>
      </c>
      <c r="I163" s="346"/>
      <c r="J163" s="346"/>
      <c r="K163" s="346"/>
      <c r="L163" s="346" t="s">
        <v>7</v>
      </c>
      <c r="M163" s="346"/>
      <c r="N163" s="346"/>
      <c r="O163" s="348"/>
    </row>
    <row r="164" spans="1:15" s="57" customFormat="1" ht="16.5" thickBot="1" x14ac:dyDescent="0.25">
      <c r="A164" s="343"/>
      <c r="B164" s="345"/>
      <c r="C164" s="345"/>
      <c r="D164" s="228" t="s">
        <v>8</v>
      </c>
      <c r="E164" s="228" t="s">
        <v>9</v>
      </c>
      <c r="F164" s="228" t="s">
        <v>10</v>
      </c>
      <c r="G164" s="347"/>
      <c r="H164" s="228" t="s">
        <v>11</v>
      </c>
      <c r="I164" s="228" t="s">
        <v>12</v>
      </c>
      <c r="J164" s="228" t="s">
        <v>13</v>
      </c>
      <c r="K164" s="228" t="s">
        <v>14</v>
      </c>
      <c r="L164" s="228" t="s">
        <v>15</v>
      </c>
      <c r="M164" s="228" t="s">
        <v>16</v>
      </c>
      <c r="N164" s="228" t="s">
        <v>37</v>
      </c>
      <c r="O164" s="151" t="s">
        <v>17</v>
      </c>
    </row>
    <row r="165" spans="1:15" s="55" customFormat="1" ht="18" customHeight="1" thickTop="1" x14ac:dyDescent="0.2">
      <c r="A165" s="334" t="s">
        <v>18</v>
      </c>
      <c r="B165" s="335"/>
      <c r="C165" s="152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67"/>
    </row>
    <row r="166" spans="1:15" s="55" customFormat="1" ht="18" customHeight="1" x14ac:dyDescent="0.2">
      <c r="A166" s="61" t="s">
        <v>275</v>
      </c>
      <c r="B166" s="52" t="s">
        <v>276</v>
      </c>
      <c r="C166" s="227">
        <v>60</v>
      </c>
      <c r="D166" s="53">
        <v>5.19</v>
      </c>
      <c r="E166" s="53">
        <v>10.039999999999999</v>
      </c>
      <c r="F166" s="53">
        <v>18</v>
      </c>
      <c r="G166" s="53">
        <v>207.52</v>
      </c>
      <c r="H166" s="53">
        <v>0.05</v>
      </c>
      <c r="I166" s="53">
        <v>0</v>
      </c>
      <c r="J166" s="53">
        <v>60</v>
      </c>
      <c r="K166" s="53">
        <v>0.3</v>
      </c>
      <c r="L166" s="53">
        <v>49.2</v>
      </c>
      <c r="M166" s="53">
        <v>13</v>
      </c>
      <c r="N166" s="53">
        <v>6.05</v>
      </c>
      <c r="O166" s="60">
        <v>1.28</v>
      </c>
    </row>
    <row r="167" spans="1:15" s="185" customFormat="1" ht="18" customHeight="1" x14ac:dyDescent="0.2">
      <c r="A167" s="139" t="s">
        <v>320</v>
      </c>
      <c r="B167" s="127" t="s">
        <v>51</v>
      </c>
      <c r="C167" s="128">
        <v>280</v>
      </c>
      <c r="D167" s="129">
        <v>12.99</v>
      </c>
      <c r="E167" s="129">
        <v>12.12</v>
      </c>
      <c r="F167" s="129">
        <v>55.1</v>
      </c>
      <c r="G167" s="129">
        <v>367.12</v>
      </c>
      <c r="H167" s="129">
        <v>0.17</v>
      </c>
      <c r="I167" s="129">
        <v>0</v>
      </c>
      <c r="J167" s="129">
        <v>231.25</v>
      </c>
      <c r="K167" s="129">
        <v>1.1000000000000001</v>
      </c>
      <c r="L167" s="129">
        <v>130.97999999999999</v>
      </c>
      <c r="M167" s="129">
        <v>194.61</v>
      </c>
      <c r="N167" s="129">
        <v>24.06</v>
      </c>
      <c r="O167" s="130">
        <v>0.75</v>
      </c>
    </row>
    <row r="168" spans="1:15" s="185" customFormat="1" ht="18" customHeight="1" x14ac:dyDescent="0.2">
      <c r="A168" s="37" t="s">
        <v>161</v>
      </c>
      <c r="B168" s="52" t="s">
        <v>92</v>
      </c>
      <c r="C168" s="227">
        <v>120</v>
      </c>
      <c r="D168" s="18">
        <v>0.96</v>
      </c>
      <c r="E168" s="18">
        <v>0.24</v>
      </c>
      <c r="F168" s="18">
        <v>9</v>
      </c>
      <c r="G168" s="18">
        <v>45.6</v>
      </c>
      <c r="H168" s="18">
        <v>7.1999999999999995E-2</v>
      </c>
      <c r="I168" s="18">
        <v>45.6</v>
      </c>
      <c r="J168" s="18">
        <v>0</v>
      </c>
      <c r="K168" s="18">
        <v>0.24</v>
      </c>
      <c r="L168" s="18">
        <v>42</v>
      </c>
      <c r="M168" s="18">
        <v>13.2</v>
      </c>
      <c r="N168" s="18">
        <v>20.399999999999999</v>
      </c>
      <c r="O168" s="19">
        <v>0.12</v>
      </c>
    </row>
    <row r="169" spans="1:15" s="185" customFormat="1" ht="18" customHeight="1" x14ac:dyDescent="0.2">
      <c r="A169" s="37" t="s">
        <v>166</v>
      </c>
      <c r="B169" s="52" t="s">
        <v>78</v>
      </c>
      <c r="C169" s="227">
        <v>200</v>
      </c>
      <c r="D169" s="53">
        <v>3.2</v>
      </c>
      <c r="E169" s="53">
        <v>2.7</v>
      </c>
      <c r="F169" s="53">
        <v>15.9</v>
      </c>
      <c r="G169" s="53">
        <v>79</v>
      </c>
      <c r="H169" s="53">
        <v>0.04</v>
      </c>
      <c r="I169" s="53">
        <v>1.3</v>
      </c>
      <c r="J169" s="53">
        <v>0.02</v>
      </c>
      <c r="K169" s="53">
        <v>0</v>
      </c>
      <c r="L169" s="53">
        <v>126</v>
      </c>
      <c r="M169" s="53">
        <v>90</v>
      </c>
      <c r="N169" s="53">
        <v>14</v>
      </c>
      <c r="O169" s="53">
        <v>0.1</v>
      </c>
    </row>
    <row r="170" spans="1:15" s="55" customFormat="1" ht="18" customHeight="1" thickBot="1" x14ac:dyDescent="0.25">
      <c r="A170" s="336" t="s">
        <v>19</v>
      </c>
      <c r="B170" s="337"/>
      <c r="C170" s="168">
        <f>SUM(C166:C169)</f>
        <v>660</v>
      </c>
      <c r="D170" s="155">
        <f t="shared" ref="D170:O170" si="35">SUM(D166:D169)</f>
        <v>22.34</v>
      </c>
      <c r="E170" s="155">
        <f t="shared" si="35"/>
        <v>25.099999999999994</v>
      </c>
      <c r="F170" s="155">
        <f t="shared" si="35"/>
        <v>98</v>
      </c>
      <c r="G170" s="155">
        <f t="shared" si="35"/>
        <v>699.24</v>
      </c>
      <c r="H170" s="155">
        <f t="shared" si="35"/>
        <v>0.33200000000000002</v>
      </c>
      <c r="I170" s="155">
        <f t="shared" si="35"/>
        <v>46.9</v>
      </c>
      <c r="J170" s="155">
        <f t="shared" si="35"/>
        <v>291.27</v>
      </c>
      <c r="K170" s="155">
        <f t="shared" si="35"/>
        <v>1.6400000000000001</v>
      </c>
      <c r="L170" s="155">
        <f t="shared" si="35"/>
        <v>348.18</v>
      </c>
      <c r="M170" s="155">
        <f t="shared" si="35"/>
        <v>310.81</v>
      </c>
      <c r="N170" s="155">
        <f t="shared" si="35"/>
        <v>64.509999999999991</v>
      </c>
      <c r="O170" s="155">
        <f t="shared" si="35"/>
        <v>2.2500000000000004</v>
      </c>
    </row>
    <row r="171" spans="1:15" s="55" customFormat="1" ht="18" customHeight="1" thickTop="1" x14ac:dyDescent="0.2">
      <c r="A171" s="334" t="s">
        <v>20</v>
      </c>
      <c r="B171" s="335"/>
      <c r="C171" s="230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7"/>
    </row>
    <row r="172" spans="1:15" s="55" customFormat="1" ht="15.75" customHeight="1" x14ac:dyDescent="0.2">
      <c r="A172" s="37" t="s">
        <v>171</v>
      </c>
      <c r="B172" s="52" t="s">
        <v>45</v>
      </c>
      <c r="C172" s="227">
        <v>100</v>
      </c>
      <c r="D172" s="53">
        <v>4.9000000000000004</v>
      </c>
      <c r="E172" s="53">
        <v>9.3000000000000007</v>
      </c>
      <c r="F172" s="53">
        <v>7.4</v>
      </c>
      <c r="G172" s="53">
        <v>133</v>
      </c>
      <c r="H172" s="53">
        <v>2.3999999999999997E-2</v>
      </c>
      <c r="I172" s="53">
        <v>10.1</v>
      </c>
      <c r="J172" s="53">
        <v>1.6E-2</v>
      </c>
      <c r="K172" s="53">
        <v>2.2999999999999998</v>
      </c>
      <c r="L172" s="53">
        <v>165</v>
      </c>
      <c r="M172" s="53">
        <v>142</v>
      </c>
      <c r="N172" s="53">
        <v>24</v>
      </c>
      <c r="O172" s="53">
        <v>1.4</v>
      </c>
    </row>
    <row r="173" spans="1:15" s="55" customFormat="1" ht="31.5" x14ac:dyDescent="0.2">
      <c r="A173" s="173" t="s">
        <v>233</v>
      </c>
      <c r="B173" s="174" t="s">
        <v>234</v>
      </c>
      <c r="C173" s="175">
        <v>300</v>
      </c>
      <c r="D173" s="176">
        <v>3.12</v>
      </c>
      <c r="E173" s="176">
        <v>4.2</v>
      </c>
      <c r="F173" s="176">
        <v>21.84</v>
      </c>
      <c r="G173" s="176">
        <v>125.16</v>
      </c>
      <c r="H173" s="176">
        <v>0.12</v>
      </c>
      <c r="I173" s="176">
        <v>25.2</v>
      </c>
      <c r="J173" s="176">
        <v>12</v>
      </c>
      <c r="K173" s="176">
        <v>21.6</v>
      </c>
      <c r="L173" s="176">
        <v>150</v>
      </c>
      <c r="M173" s="176">
        <v>109.2</v>
      </c>
      <c r="N173" s="176">
        <v>6</v>
      </c>
      <c r="O173" s="177">
        <v>0.24</v>
      </c>
    </row>
    <row r="174" spans="1:15" s="55" customFormat="1" ht="26.25" customHeight="1" x14ac:dyDescent="0.2">
      <c r="A174" s="40" t="s">
        <v>299</v>
      </c>
      <c r="B174" s="24" t="s">
        <v>307</v>
      </c>
      <c r="C174" s="25" t="s">
        <v>300</v>
      </c>
      <c r="D174" s="41">
        <v>13.57</v>
      </c>
      <c r="E174" s="41">
        <v>8.84</v>
      </c>
      <c r="F174" s="41">
        <v>11.3</v>
      </c>
      <c r="G174" s="41">
        <v>176.43</v>
      </c>
      <c r="H174" s="41">
        <v>0.05</v>
      </c>
      <c r="I174" s="41">
        <v>11.9</v>
      </c>
      <c r="J174" s="41">
        <v>350</v>
      </c>
      <c r="K174" s="41">
        <v>2.41</v>
      </c>
      <c r="L174" s="41">
        <v>202.66</v>
      </c>
      <c r="M174" s="41">
        <v>326.58</v>
      </c>
      <c r="N174" s="41">
        <v>31.2</v>
      </c>
      <c r="O174" s="41">
        <v>0</v>
      </c>
    </row>
    <row r="175" spans="1:15" s="56" customFormat="1" ht="18" customHeight="1" x14ac:dyDescent="0.2">
      <c r="A175" s="40" t="s">
        <v>292</v>
      </c>
      <c r="B175" s="24" t="s">
        <v>48</v>
      </c>
      <c r="C175" s="25">
        <v>250</v>
      </c>
      <c r="D175" s="41">
        <v>6.04</v>
      </c>
      <c r="E175" s="41">
        <v>10.65</v>
      </c>
      <c r="F175" s="41">
        <v>34.25</v>
      </c>
      <c r="G175" s="41">
        <v>236.38</v>
      </c>
      <c r="H175" s="41">
        <v>0.23</v>
      </c>
      <c r="I175" s="41">
        <v>1.125</v>
      </c>
      <c r="J175" s="41">
        <v>8.6999999999999994E-2</v>
      </c>
      <c r="K175" s="41">
        <v>0.25</v>
      </c>
      <c r="L175" s="41">
        <v>65</v>
      </c>
      <c r="M175" s="41">
        <v>142.5</v>
      </c>
      <c r="N175" s="41">
        <v>40</v>
      </c>
      <c r="O175" s="241">
        <v>4.1900000000000004</v>
      </c>
    </row>
    <row r="176" spans="1:15" s="55" customFormat="1" ht="15.75" customHeight="1" x14ac:dyDescent="0.2">
      <c r="A176" s="37" t="s">
        <v>160</v>
      </c>
      <c r="B176" s="52" t="s">
        <v>44</v>
      </c>
      <c r="C176" s="227">
        <v>90</v>
      </c>
      <c r="D176" s="53">
        <v>5.94</v>
      </c>
      <c r="E176" s="53">
        <v>1.08</v>
      </c>
      <c r="F176" s="53">
        <v>30.06</v>
      </c>
      <c r="G176" s="53">
        <v>156.6</v>
      </c>
      <c r="H176" s="18">
        <v>0.16</v>
      </c>
      <c r="I176" s="18">
        <v>0</v>
      </c>
      <c r="J176" s="18">
        <v>0</v>
      </c>
      <c r="K176" s="18">
        <v>1.26</v>
      </c>
      <c r="L176" s="18">
        <v>31.5</v>
      </c>
      <c r="M176" s="18">
        <v>142.5</v>
      </c>
      <c r="N176" s="18">
        <v>42.3</v>
      </c>
      <c r="O176" s="21">
        <v>3.51</v>
      </c>
    </row>
    <row r="177" spans="1:15" s="185" customFormat="1" ht="18" customHeight="1" x14ac:dyDescent="0.2">
      <c r="A177" s="37" t="s">
        <v>161</v>
      </c>
      <c r="B177" s="52" t="s">
        <v>69</v>
      </c>
      <c r="C177" s="227">
        <v>120</v>
      </c>
      <c r="D177" s="53">
        <v>0.48</v>
      </c>
      <c r="E177" s="53">
        <v>0.48</v>
      </c>
      <c r="F177" s="53">
        <v>11.76</v>
      </c>
      <c r="G177" s="53">
        <v>61.1</v>
      </c>
      <c r="H177" s="53">
        <v>3.5999999999999997E-2</v>
      </c>
      <c r="I177" s="53">
        <v>12</v>
      </c>
      <c r="J177" s="53">
        <v>0</v>
      </c>
      <c r="K177" s="53">
        <v>0.24</v>
      </c>
      <c r="L177" s="53">
        <v>19.2</v>
      </c>
      <c r="M177" s="53">
        <v>13.2</v>
      </c>
      <c r="N177" s="53">
        <v>10.8</v>
      </c>
      <c r="O177" s="54">
        <v>2.64</v>
      </c>
    </row>
    <row r="178" spans="1:15" s="185" customFormat="1" ht="18" customHeight="1" x14ac:dyDescent="0.2">
      <c r="A178" s="37" t="s">
        <v>164</v>
      </c>
      <c r="B178" s="26" t="s">
        <v>63</v>
      </c>
      <c r="C178" s="227">
        <v>200</v>
      </c>
      <c r="D178" s="53">
        <v>0.3</v>
      </c>
      <c r="E178" s="53">
        <v>0</v>
      </c>
      <c r="F178" s="53">
        <v>20.100000000000001</v>
      </c>
      <c r="G178" s="53">
        <v>81</v>
      </c>
      <c r="H178" s="53">
        <v>0</v>
      </c>
      <c r="I178" s="53">
        <v>0.8</v>
      </c>
      <c r="J178" s="53">
        <v>0</v>
      </c>
      <c r="K178" s="53">
        <v>0</v>
      </c>
      <c r="L178" s="53">
        <v>10</v>
      </c>
      <c r="M178" s="53">
        <v>6</v>
      </c>
      <c r="N178" s="53">
        <v>3</v>
      </c>
      <c r="O178" s="54">
        <v>0.6</v>
      </c>
    </row>
    <row r="179" spans="1:15" s="55" customFormat="1" ht="18" customHeight="1" thickBot="1" x14ac:dyDescent="0.25">
      <c r="A179" s="338" t="s">
        <v>21</v>
      </c>
      <c r="B179" s="307"/>
      <c r="C179" s="168">
        <f t="shared" ref="C179:O179" si="36">SUM(C172:C178)</f>
        <v>1060</v>
      </c>
      <c r="D179" s="155">
        <f t="shared" si="36"/>
        <v>34.349999999999994</v>
      </c>
      <c r="E179" s="155">
        <f t="shared" si="36"/>
        <v>34.549999999999997</v>
      </c>
      <c r="F179" s="155">
        <f t="shared" si="36"/>
        <v>136.71</v>
      </c>
      <c r="G179" s="155">
        <f t="shared" si="36"/>
        <v>969.67000000000007</v>
      </c>
      <c r="H179" s="155">
        <f t="shared" si="36"/>
        <v>0.62000000000000011</v>
      </c>
      <c r="I179" s="155">
        <f t="shared" si="36"/>
        <v>61.124999999999993</v>
      </c>
      <c r="J179" s="155">
        <f t="shared" si="36"/>
        <v>362.10300000000001</v>
      </c>
      <c r="K179" s="155">
        <f t="shared" si="36"/>
        <v>28.060000000000002</v>
      </c>
      <c r="L179" s="155">
        <f t="shared" si="36"/>
        <v>643.36</v>
      </c>
      <c r="M179" s="155">
        <f t="shared" si="36"/>
        <v>881.98</v>
      </c>
      <c r="N179" s="155">
        <f t="shared" si="36"/>
        <v>157.30000000000001</v>
      </c>
      <c r="O179" s="155">
        <f t="shared" si="36"/>
        <v>12.58</v>
      </c>
    </row>
    <row r="180" spans="1:15" s="55" customFormat="1" ht="18" customHeight="1" thickTop="1" x14ac:dyDescent="0.2">
      <c r="A180" s="354" t="s">
        <v>245</v>
      </c>
      <c r="B180" s="355"/>
      <c r="C180" s="158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60"/>
    </row>
    <row r="181" spans="1:15" s="55" customFormat="1" ht="18" customHeight="1" x14ac:dyDescent="0.2">
      <c r="A181" s="186" t="s">
        <v>278</v>
      </c>
      <c r="B181" s="143" t="s">
        <v>47</v>
      </c>
      <c r="C181" s="144" t="s">
        <v>279</v>
      </c>
      <c r="D181" s="145">
        <v>15.08</v>
      </c>
      <c r="E181" s="145">
        <v>16.100000000000001</v>
      </c>
      <c r="F181" s="145">
        <v>39.46</v>
      </c>
      <c r="G181" s="145">
        <v>348.31</v>
      </c>
      <c r="H181" s="53">
        <v>0.12</v>
      </c>
      <c r="I181" s="53">
        <v>10.1</v>
      </c>
      <c r="J181" s="53">
        <v>152.6</v>
      </c>
      <c r="K181" s="53">
        <v>4.5199999999999996</v>
      </c>
      <c r="L181" s="53">
        <v>95.2</v>
      </c>
      <c r="M181" s="53">
        <v>102.55</v>
      </c>
      <c r="N181" s="53">
        <v>16.52</v>
      </c>
      <c r="O181" s="60">
        <v>0.16</v>
      </c>
    </row>
    <row r="182" spans="1:15" s="55" customFormat="1" ht="18" customHeight="1" x14ac:dyDescent="0.2">
      <c r="A182" s="37" t="s">
        <v>163</v>
      </c>
      <c r="B182" s="52" t="s">
        <v>46</v>
      </c>
      <c r="C182" s="227">
        <v>100</v>
      </c>
      <c r="D182" s="53">
        <v>2.4</v>
      </c>
      <c r="E182" s="53">
        <v>7.1</v>
      </c>
      <c r="F182" s="53">
        <v>10.4</v>
      </c>
      <c r="G182" s="53">
        <v>115</v>
      </c>
      <c r="H182" s="53">
        <v>0.03</v>
      </c>
      <c r="I182" s="53">
        <v>7.9</v>
      </c>
      <c r="J182" s="53">
        <v>0</v>
      </c>
      <c r="K182" s="53">
        <v>3.8</v>
      </c>
      <c r="L182" s="53">
        <v>44</v>
      </c>
      <c r="M182" s="53">
        <v>58</v>
      </c>
      <c r="N182" s="53">
        <v>30</v>
      </c>
      <c r="O182" s="53">
        <v>1.7</v>
      </c>
    </row>
    <row r="183" spans="1:15" s="185" customFormat="1" ht="18" customHeight="1" x14ac:dyDescent="0.2">
      <c r="A183" s="61" t="s">
        <v>160</v>
      </c>
      <c r="B183" s="52" t="s">
        <v>44</v>
      </c>
      <c r="C183" s="227">
        <v>70</v>
      </c>
      <c r="D183" s="53">
        <v>4.62</v>
      </c>
      <c r="E183" s="53">
        <v>0.84</v>
      </c>
      <c r="F183" s="53">
        <v>23.38</v>
      </c>
      <c r="G183" s="53">
        <v>118.06</v>
      </c>
      <c r="H183" s="53">
        <v>0.126</v>
      </c>
      <c r="I183" s="53">
        <v>0</v>
      </c>
      <c r="J183" s="53">
        <v>0</v>
      </c>
      <c r="K183" s="53">
        <v>0.98</v>
      </c>
      <c r="L183" s="53">
        <v>24.5</v>
      </c>
      <c r="M183" s="53">
        <v>110.6</v>
      </c>
      <c r="N183" s="53">
        <v>32.9</v>
      </c>
      <c r="O183" s="32">
        <v>2.73</v>
      </c>
    </row>
    <row r="184" spans="1:15" s="185" customFormat="1" ht="18" customHeight="1" x14ac:dyDescent="0.2">
      <c r="A184" s="37" t="s">
        <v>159</v>
      </c>
      <c r="B184" s="52" t="s">
        <v>65</v>
      </c>
      <c r="C184" s="227">
        <v>200</v>
      </c>
      <c r="D184" s="53">
        <v>1.4</v>
      </c>
      <c r="E184" s="53">
        <v>0</v>
      </c>
      <c r="F184" s="53">
        <v>17.8</v>
      </c>
      <c r="G184" s="53">
        <v>136.80000000000001</v>
      </c>
      <c r="H184" s="53">
        <v>0.09</v>
      </c>
      <c r="I184" s="53">
        <v>7.0000000000000007E-2</v>
      </c>
      <c r="J184" s="53">
        <v>2E-3</v>
      </c>
      <c r="K184" s="53">
        <v>0.98</v>
      </c>
      <c r="L184" s="53">
        <v>119.8</v>
      </c>
      <c r="M184" s="53">
        <v>153.30000000000001</v>
      </c>
      <c r="N184" s="53">
        <v>0.28000000000000003</v>
      </c>
      <c r="O184" s="54">
        <v>0.31</v>
      </c>
    </row>
    <row r="185" spans="1:15" s="55" customFormat="1" ht="18" customHeight="1" thickBot="1" x14ac:dyDescent="0.25">
      <c r="A185" s="338" t="s">
        <v>246</v>
      </c>
      <c r="B185" s="307"/>
      <c r="C185" s="168">
        <f>C184+C183+C182+180+50</f>
        <v>600</v>
      </c>
      <c r="D185" s="155">
        <f t="shared" ref="D185:O185" si="37">SUM(D181:D184)</f>
        <v>23.5</v>
      </c>
      <c r="E185" s="155">
        <f t="shared" si="37"/>
        <v>24.040000000000003</v>
      </c>
      <c r="F185" s="155">
        <f t="shared" si="37"/>
        <v>91.039999999999992</v>
      </c>
      <c r="G185" s="155">
        <f t="shared" si="37"/>
        <v>718.17000000000007</v>
      </c>
      <c r="H185" s="155">
        <f t="shared" si="37"/>
        <v>0.36599999999999999</v>
      </c>
      <c r="I185" s="155">
        <f t="shared" si="37"/>
        <v>18.07</v>
      </c>
      <c r="J185" s="155">
        <f t="shared" si="37"/>
        <v>152.602</v>
      </c>
      <c r="K185" s="155">
        <f t="shared" si="37"/>
        <v>10.280000000000001</v>
      </c>
      <c r="L185" s="155">
        <f t="shared" si="37"/>
        <v>283.5</v>
      </c>
      <c r="M185" s="155">
        <f t="shared" si="37"/>
        <v>424.45</v>
      </c>
      <c r="N185" s="155">
        <f t="shared" si="37"/>
        <v>79.699999999999989</v>
      </c>
      <c r="O185" s="155">
        <f t="shared" si="37"/>
        <v>4.8999999999999995</v>
      </c>
    </row>
    <row r="186" spans="1:15" s="56" customFormat="1" ht="16.5" thickTop="1" x14ac:dyDescent="0.2">
      <c r="A186" s="334" t="s">
        <v>249</v>
      </c>
      <c r="B186" s="335"/>
      <c r="C186" s="230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7"/>
    </row>
    <row r="187" spans="1:15" s="56" customFormat="1" ht="15.75" x14ac:dyDescent="0.2">
      <c r="A187" s="43" t="s">
        <v>241</v>
      </c>
      <c r="B187" s="78" t="s">
        <v>219</v>
      </c>
      <c r="C187" s="227">
        <v>250</v>
      </c>
      <c r="D187" s="18">
        <v>7.5</v>
      </c>
      <c r="E187" s="18">
        <v>6.25</v>
      </c>
      <c r="F187" s="18">
        <v>27.5</v>
      </c>
      <c r="G187" s="18">
        <v>202</v>
      </c>
      <c r="H187" s="18">
        <v>7.4999999999999997E-2</v>
      </c>
      <c r="I187" s="18">
        <v>1.5</v>
      </c>
      <c r="J187" s="18">
        <v>0.05</v>
      </c>
      <c r="K187" s="18">
        <v>0</v>
      </c>
      <c r="L187" s="18">
        <v>297.5</v>
      </c>
      <c r="M187" s="18">
        <v>227.5</v>
      </c>
      <c r="N187" s="18">
        <v>35</v>
      </c>
      <c r="O187" s="46">
        <v>0.25</v>
      </c>
    </row>
    <row r="188" spans="1:15" s="56" customFormat="1" ht="25.5" x14ac:dyDescent="0.2">
      <c r="A188" s="37" t="s">
        <v>181</v>
      </c>
      <c r="B188" s="78" t="s">
        <v>107</v>
      </c>
      <c r="C188" s="25">
        <v>100</v>
      </c>
      <c r="D188" s="41">
        <v>6.67</v>
      </c>
      <c r="E188" s="41">
        <v>11.67</v>
      </c>
      <c r="F188" s="41">
        <v>51.17</v>
      </c>
      <c r="G188" s="41">
        <v>456.84</v>
      </c>
      <c r="H188" s="41">
        <v>0.13</v>
      </c>
      <c r="I188" s="41">
        <v>0</v>
      </c>
      <c r="J188" s="41">
        <v>0.12</v>
      </c>
      <c r="K188" s="41">
        <v>1.93</v>
      </c>
      <c r="L188" s="41">
        <v>25</v>
      </c>
      <c r="M188" s="41">
        <v>112.8</v>
      </c>
      <c r="N188" s="41">
        <v>16.670000000000002</v>
      </c>
      <c r="O188" s="45">
        <v>1.45</v>
      </c>
    </row>
    <row r="189" spans="1:15" s="56" customFormat="1" ht="16.5" customHeight="1" thickBot="1" x14ac:dyDescent="0.25">
      <c r="A189" s="338" t="s">
        <v>247</v>
      </c>
      <c r="B189" s="307"/>
      <c r="C189" s="168">
        <f>SUM(C187:C188)</f>
        <v>350</v>
      </c>
      <c r="D189" s="163">
        <f t="shared" ref="D189:O189" si="38">SUM(D187:D188)</f>
        <v>14.17</v>
      </c>
      <c r="E189" s="163">
        <f t="shared" si="38"/>
        <v>17.920000000000002</v>
      </c>
      <c r="F189" s="163">
        <f t="shared" si="38"/>
        <v>78.67</v>
      </c>
      <c r="G189" s="163">
        <f t="shared" si="38"/>
        <v>658.83999999999992</v>
      </c>
      <c r="H189" s="163">
        <f t="shared" si="38"/>
        <v>0.20500000000000002</v>
      </c>
      <c r="I189" s="163">
        <f t="shared" si="38"/>
        <v>1.5</v>
      </c>
      <c r="J189" s="163">
        <f t="shared" si="38"/>
        <v>0.16999999999999998</v>
      </c>
      <c r="K189" s="163">
        <f t="shared" si="38"/>
        <v>1.93</v>
      </c>
      <c r="L189" s="163">
        <f t="shared" si="38"/>
        <v>322.5</v>
      </c>
      <c r="M189" s="163">
        <f t="shared" si="38"/>
        <v>340.3</v>
      </c>
      <c r="N189" s="163">
        <f t="shared" si="38"/>
        <v>51.67</v>
      </c>
      <c r="O189" s="163">
        <f t="shared" si="38"/>
        <v>1.7</v>
      </c>
    </row>
    <row r="190" spans="1:15" s="56" customFormat="1" ht="17.25" customHeight="1" thickTop="1" thickBot="1" x14ac:dyDescent="0.25">
      <c r="A190" s="359" t="s">
        <v>260</v>
      </c>
      <c r="B190" s="360"/>
      <c r="C190" s="361"/>
      <c r="D190" s="163">
        <f t="shared" ref="D190:O190" si="39">D170+D179+D185</f>
        <v>80.19</v>
      </c>
      <c r="E190" s="163">
        <f t="shared" si="39"/>
        <v>83.69</v>
      </c>
      <c r="F190" s="163">
        <f t="shared" si="39"/>
        <v>325.75</v>
      </c>
      <c r="G190" s="163">
        <f t="shared" si="39"/>
        <v>2387.08</v>
      </c>
      <c r="H190" s="163">
        <f t="shared" si="39"/>
        <v>1.3180000000000001</v>
      </c>
      <c r="I190" s="163">
        <f t="shared" si="39"/>
        <v>126.095</v>
      </c>
      <c r="J190" s="163">
        <f t="shared" si="39"/>
        <v>805.97500000000002</v>
      </c>
      <c r="K190" s="163">
        <f t="shared" si="39"/>
        <v>39.980000000000004</v>
      </c>
      <c r="L190" s="163">
        <f t="shared" si="39"/>
        <v>1275.04</v>
      </c>
      <c r="M190" s="163">
        <f t="shared" si="39"/>
        <v>1617.24</v>
      </c>
      <c r="N190" s="163">
        <f t="shared" si="39"/>
        <v>301.51</v>
      </c>
      <c r="O190" s="163">
        <f t="shared" si="39"/>
        <v>19.73</v>
      </c>
    </row>
    <row r="191" spans="1:15" s="56" customFormat="1" ht="17.25" customHeight="1" thickTop="1" thickBot="1" x14ac:dyDescent="0.25">
      <c r="A191" s="359" t="s">
        <v>265</v>
      </c>
      <c r="B191" s="360"/>
      <c r="C191" s="361"/>
      <c r="D191" s="163">
        <f t="shared" ref="D191:O191" si="40">D170+D179+D189</f>
        <v>70.86</v>
      </c>
      <c r="E191" s="163">
        <f t="shared" si="40"/>
        <v>77.569999999999993</v>
      </c>
      <c r="F191" s="163">
        <f t="shared" si="40"/>
        <v>313.38</v>
      </c>
      <c r="G191" s="163">
        <f t="shared" si="40"/>
        <v>2327.75</v>
      </c>
      <c r="H191" s="163">
        <f t="shared" si="40"/>
        <v>1.1570000000000003</v>
      </c>
      <c r="I191" s="163">
        <f t="shared" si="40"/>
        <v>109.52499999999999</v>
      </c>
      <c r="J191" s="163">
        <f t="shared" si="40"/>
        <v>653.54300000000001</v>
      </c>
      <c r="K191" s="163">
        <f t="shared" si="40"/>
        <v>31.630000000000003</v>
      </c>
      <c r="L191" s="163">
        <f t="shared" si="40"/>
        <v>1314.04</v>
      </c>
      <c r="M191" s="163">
        <f t="shared" si="40"/>
        <v>1533.09</v>
      </c>
      <c r="N191" s="163">
        <f t="shared" si="40"/>
        <v>273.48</v>
      </c>
      <c r="O191" s="163">
        <f t="shared" si="40"/>
        <v>16.53</v>
      </c>
    </row>
    <row r="192" spans="1:15" s="185" customFormat="1" ht="18" customHeight="1" thickTop="1" x14ac:dyDescent="0.2">
      <c r="A192" s="373" t="s">
        <v>28</v>
      </c>
      <c r="B192" s="374"/>
      <c r="C192" s="233"/>
      <c r="D192" s="170">
        <f t="shared" ref="D192:O192" si="41">D170+D179+D185+D189</f>
        <v>94.36</v>
      </c>
      <c r="E192" s="170">
        <f t="shared" si="41"/>
        <v>101.61</v>
      </c>
      <c r="F192" s="170">
        <f t="shared" si="41"/>
        <v>404.42</v>
      </c>
      <c r="G192" s="170">
        <f t="shared" si="41"/>
        <v>3045.92</v>
      </c>
      <c r="H192" s="170">
        <f t="shared" si="41"/>
        <v>1.5230000000000001</v>
      </c>
      <c r="I192" s="170">
        <f t="shared" si="41"/>
        <v>127.595</v>
      </c>
      <c r="J192" s="170">
        <f t="shared" si="41"/>
        <v>806.14499999999998</v>
      </c>
      <c r="K192" s="170">
        <f t="shared" si="41"/>
        <v>41.910000000000004</v>
      </c>
      <c r="L192" s="170">
        <f t="shared" si="41"/>
        <v>1597.54</v>
      </c>
      <c r="M192" s="170">
        <f t="shared" si="41"/>
        <v>1957.54</v>
      </c>
      <c r="N192" s="170">
        <f t="shared" si="41"/>
        <v>353.18</v>
      </c>
      <c r="O192" s="170">
        <f t="shared" si="41"/>
        <v>21.43</v>
      </c>
    </row>
    <row r="193" spans="1:15" s="185" customFormat="1" ht="18" customHeight="1" x14ac:dyDescent="0.2">
      <c r="A193" s="243"/>
      <c r="B193" s="68"/>
      <c r="C193" s="244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</row>
    <row r="194" spans="1:15" s="185" customFormat="1" ht="18" customHeight="1" x14ac:dyDescent="0.2">
      <c r="A194" s="371"/>
      <c r="B194" s="371"/>
      <c r="C194" s="236"/>
      <c r="D194" s="190"/>
      <c r="E194" s="190"/>
      <c r="F194" s="190"/>
      <c r="G194" s="190"/>
      <c r="H194" s="190"/>
      <c r="I194" s="190"/>
      <c r="J194" s="190"/>
      <c r="K194" s="190"/>
      <c r="L194" s="190"/>
      <c r="M194" s="190"/>
      <c r="N194" s="190"/>
      <c r="O194" s="190"/>
    </row>
    <row r="195" spans="1:15" s="185" customFormat="1" ht="18" customHeight="1" x14ac:dyDescent="0.2">
      <c r="A195" s="150"/>
      <c r="B195" s="150"/>
      <c r="C195" s="150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246" t="s">
        <v>223</v>
      </c>
      <c r="O195" s="246"/>
    </row>
    <row r="196" spans="1:15" s="185" customFormat="1" ht="18" customHeight="1" thickBot="1" x14ac:dyDescent="0.3">
      <c r="A196" s="149" t="s">
        <v>29</v>
      </c>
      <c r="B196" s="150"/>
      <c r="C196" s="150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</row>
    <row r="197" spans="1:15" s="185" customFormat="1" ht="30" customHeight="1" thickTop="1" x14ac:dyDescent="0.2">
      <c r="A197" s="342" t="s">
        <v>2</v>
      </c>
      <c r="B197" s="344" t="s">
        <v>35</v>
      </c>
      <c r="C197" s="344" t="s">
        <v>3</v>
      </c>
      <c r="D197" s="346" t="s">
        <v>4</v>
      </c>
      <c r="E197" s="346"/>
      <c r="F197" s="346"/>
      <c r="G197" s="346" t="s">
        <v>5</v>
      </c>
      <c r="H197" s="346" t="s">
        <v>6</v>
      </c>
      <c r="I197" s="346"/>
      <c r="J197" s="346"/>
      <c r="K197" s="346"/>
      <c r="L197" s="346" t="s">
        <v>7</v>
      </c>
      <c r="M197" s="346"/>
      <c r="N197" s="346"/>
      <c r="O197" s="348"/>
    </row>
    <row r="198" spans="1:15" s="23" customFormat="1" ht="18" customHeight="1" thickBot="1" x14ac:dyDescent="0.25">
      <c r="A198" s="343"/>
      <c r="B198" s="345"/>
      <c r="C198" s="345"/>
      <c r="D198" s="228" t="s">
        <v>8</v>
      </c>
      <c r="E198" s="228" t="s">
        <v>9</v>
      </c>
      <c r="F198" s="228" t="s">
        <v>10</v>
      </c>
      <c r="G198" s="347"/>
      <c r="H198" s="228" t="s">
        <v>11</v>
      </c>
      <c r="I198" s="228" t="s">
        <v>12</v>
      </c>
      <c r="J198" s="228" t="s">
        <v>13</v>
      </c>
      <c r="K198" s="228" t="s">
        <v>14</v>
      </c>
      <c r="L198" s="228" t="s">
        <v>15</v>
      </c>
      <c r="M198" s="228" t="s">
        <v>16</v>
      </c>
      <c r="N198" s="228" t="s">
        <v>37</v>
      </c>
      <c r="O198" s="151" t="s">
        <v>17</v>
      </c>
    </row>
    <row r="199" spans="1:15" s="55" customFormat="1" ht="16.5" thickTop="1" x14ac:dyDescent="0.2">
      <c r="A199" s="354" t="s">
        <v>18</v>
      </c>
      <c r="B199" s="355"/>
      <c r="C199" s="152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67"/>
    </row>
    <row r="200" spans="1:15" s="188" customFormat="1" ht="17.25" customHeight="1" x14ac:dyDescent="0.2">
      <c r="A200" s="74" t="s">
        <v>274</v>
      </c>
      <c r="B200" s="51" t="s">
        <v>273</v>
      </c>
      <c r="C200" s="25">
        <v>70</v>
      </c>
      <c r="D200" s="41">
        <v>6.7</v>
      </c>
      <c r="E200" s="41">
        <v>9.84</v>
      </c>
      <c r="F200" s="41">
        <v>19.8</v>
      </c>
      <c r="G200" s="41">
        <v>194.56</v>
      </c>
      <c r="H200" s="41">
        <v>0.09</v>
      </c>
      <c r="I200" s="41">
        <v>0</v>
      </c>
      <c r="J200" s="41">
        <v>59</v>
      </c>
      <c r="K200" s="41">
        <v>0</v>
      </c>
      <c r="L200" s="41">
        <v>8.25</v>
      </c>
      <c r="M200" s="41">
        <v>57</v>
      </c>
      <c r="N200" s="41">
        <v>32</v>
      </c>
      <c r="O200" s="64">
        <v>5</v>
      </c>
    </row>
    <row r="201" spans="1:15" s="185" customFormat="1" ht="18" customHeight="1" x14ac:dyDescent="0.2">
      <c r="A201" s="40" t="s">
        <v>323</v>
      </c>
      <c r="B201" s="31" t="s">
        <v>52</v>
      </c>
      <c r="C201" s="42" t="s">
        <v>277</v>
      </c>
      <c r="D201" s="53">
        <v>17.829999999999998</v>
      </c>
      <c r="E201" s="53">
        <v>14.9</v>
      </c>
      <c r="F201" s="53">
        <v>66.2</v>
      </c>
      <c r="G201" s="53">
        <v>469.6</v>
      </c>
      <c r="H201" s="53">
        <v>0.23</v>
      </c>
      <c r="I201" s="53">
        <v>0.02</v>
      </c>
      <c r="J201" s="53">
        <v>315</v>
      </c>
      <c r="K201" s="53">
        <v>1.1759999999999999</v>
      </c>
      <c r="L201" s="53">
        <v>280.22000000000003</v>
      </c>
      <c r="M201" s="53">
        <v>188.32</v>
      </c>
      <c r="N201" s="53">
        <v>32</v>
      </c>
      <c r="O201" s="53">
        <v>5.2</v>
      </c>
    </row>
    <row r="202" spans="1:15" s="185" customFormat="1" ht="18" customHeight="1" x14ac:dyDescent="0.2">
      <c r="A202" s="43" t="s">
        <v>158</v>
      </c>
      <c r="B202" s="17" t="s">
        <v>53</v>
      </c>
      <c r="C202" s="227">
        <v>200</v>
      </c>
      <c r="D202" s="18">
        <v>0.1</v>
      </c>
      <c r="E202" s="18">
        <v>0</v>
      </c>
      <c r="F202" s="18">
        <v>15</v>
      </c>
      <c r="G202" s="18">
        <v>60</v>
      </c>
      <c r="H202" s="18">
        <v>0</v>
      </c>
      <c r="I202" s="18">
        <v>0</v>
      </c>
      <c r="J202" s="18">
        <v>0</v>
      </c>
      <c r="K202" s="18">
        <v>0</v>
      </c>
      <c r="L202" s="18">
        <v>11</v>
      </c>
      <c r="M202" s="18">
        <v>3</v>
      </c>
      <c r="N202" s="18">
        <v>1</v>
      </c>
      <c r="O202" s="19">
        <v>0.3</v>
      </c>
    </row>
    <row r="203" spans="1:15" s="55" customFormat="1" ht="18" customHeight="1" thickBot="1" x14ac:dyDescent="0.25">
      <c r="A203" s="338" t="s">
        <v>19</v>
      </c>
      <c r="B203" s="307"/>
      <c r="C203" s="168">
        <f>C200+C202+220+60</f>
        <v>550</v>
      </c>
      <c r="D203" s="155">
        <f t="shared" ref="D203:O203" si="42">SUM(D200:D202)</f>
        <v>24.63</v>
      </c>
      <c r="E203" s="155">
        <f t="shared" si="42"/>
        <v>24.740000000000002</v>
      </c>
      <c r="F203" s="155">
        <f t="shared" si="42"/>
        <v>101</v>
      </c>
      <c r="G203" s="155">
        <f t="shared" si="42"/>
        <v>724.16000000000008</v>
      </c>
      <c r="H203" s="155">
        <f t="shared" si="42"/>
        <v>0.32</v>
      </c>
      <c r="I203" s="155">
        <f t="shared" si="42"/>
        <v>0.02</v>
      </c>
      <c r="J203" s="155">
        <f t="shared" si="42"/>
        <v>374</v>
      </c>
      <c r="K203" s="155">
        <f t="shared" si="42"/>
        <v>1.1759999999999999</v>
      </c>
      <c r="L203" s="155">
        <f t="shared" si="42"/>
        <v>299.47000000000003</v>
      </c>
      <c r="M203" s="155">
        <f t="shared" si="42"/>
        <v>248.32</v>
      </c>
      <c r="N203" s="155">
        <f t="shared" si="42"/>
        <v>65</v>
      </c>
      <c r="O203" s="155">
        <f t="shared" si="42"/>
        <v>10.5</v>
      </c>
    </row>
    <row r="204" spans="1:15" s="56" customFormat="1" ht="18" customHeight="1" thickTop="1" x14ac:dyDescent="0.2">
      <c r="A204" s="354" t="s">
        <v>20</v>
      </c>
      <c r="B204" s="355"/>
      <c r="C204" s="230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7"/>
    </row>
    <row r="205" spans="1:15" s="55" customFormat="1" ht="15.75" customHeight="1" x14ac:dyDescent="0.2">
      <c r="A205" s="140" t="s">
        <v>61</v>
      </c>
      <c r="B205" s="131" t="s">
        <v>62</v>
      </c>
      <c r="C205" s="182">
        <v>100</v>
      </c>
      <c r="D205" s="183">
        <v>0.8</v>
      </c>
      <c r="E205" s="183">
        <v>0.1</v>
      </c>
      <c r="F205" s="183">
        <v>1.6</v>
      </c>
      <c r="G205" s="183">
        <v>13</v>
      </c>
      <c r="H205" s="183">
        <v>3.3000000000000002E-2</v>
      </c>
      <c r="I205" s="183">
        <v>5</v>
      </c>
      <c r="J205" s="183">
        <v>0</v>
      </c>
      <c r="K205" s="183">
        <v>0</v>
      </c>
      <c r="L205" s="183">
        <v>23</v>
      </c>
      <c r="M205" s="183">
        <v>24</v>
      </c>
      <c r="N205" s="183">
        <v>14</v>
      </c>
      <c r="O205" s="183">
        <v>0.6</v>
      </c>
    </row>
    <row r="206" spans="1:15" s="56" customFormat="1" ht="18" customHeight="1" x14ac:dyDescent="0.2">
      <c r="A206" s="139" t="s">
        <v>201</v>
      </c>
      <c r="B206" s="127" t="s">
        <v>86</v>
      </c>
      <c r="C206" s="128" t="s">
        <v>111</v>
      </c>
      <c r="D206" s="129">
        <v>11.64</v>
      </c>
      <c r="E206" s="129">
        <v>14</v>
      </c>
      <c r="F206" s="129">
        <v>21.82</v>
      </c>
      <c r="G206" s="129">
        <v>289.64999999999998</v>
      </c>
      <c r="H206" s="129">
        <v>0.17</v>
      </c>
      <c r="I206" s="129">
        <v>10.06</v>
      </c>
      <c r="J206" s="129">
        <v>119.32</v>
      </c>
      <c r="K206" s="129">
        <v>1.1100000000000001</v>
      </c>
      <c r="L206" s="129">
        <v>180.29</v>
      </c>
      <c r="M206" s="129">
        <v>128.27000000000001</v>
      </c>
      <c r="N206" s="129">
        <v>7.6</v>
      </c>
      <c r="O206" s="130">
        <v>0.24</v>
      </c>
    </row>
    <row r="207" spans="1:15" s="55" customFormat="1" ht="15.75" customHeight="1" x14ac:dyDescent="0.2">
      <c r="A207" s="43" t="s">
        <v>156</v>
      </c>
      <c r="B207" s="44" t="s">
        <v>83</v>
      </c>
      <c r="C207" s="25">
        <v>120</v>
      </c>
      <c r="D207" s="41">
        <v>9.2899999999999991</v>
      </c>
      <c r="E207" s="41">
        <v>10.94</v>
      </c>
      <c r="F207" s="41">
        <v>19.5</v>
      </c>
      <c r="G207" s="41">
        <v>219.8</v>
      </c>
      <c r="H207" s="41">
        <v>0.1065</v>
      </c>
      <c r="I207" s="41">
        <v>15.477</v>
      </c>
      <c r="J207" s="41">
        <v>7.2250999999999996E-2</v>
      </c>
      <c r="K207" s="41">
        <v>0.60899999999999999</v>
      </c>
      <c r="L207" s="41">
        <v>257.33</v>
      </c>
      <c r="M207" s="41">
        <v>115.58</v>
      </c>
      <c r="N207" s="41">
        <v>16.329999999999998</v>
      </c>
      <c r="O207" s="45">
        <v>0.05</v>
      </c>
    </row>
    <row r="208" spans="1:15" s="146" customFormat="1" ht="18" customHeight="1" x14ac:dyDescent="0.2">
      <c r="A208" s="77" t="s">
        <v>217</v>
      </c>
      <c r="B208" s="52" t="s">
        <v>215</v>
      </c>
      <c r="C208" s="227">
        <v>220</v>
      </c>
      <c r="D208" s="53">
        <v>2.64</v>
      </c>
      <c r="E208" s="53">
        <v>5.97</v>
      </c>
      <c r="F208" s="53">
        <v>38.5</v>
      </c>
      <c r="G208" s="53">
        <v>234.96</v>
      </c>
      <c r="H208" s="53">
        <v>0.22</v>
      </c>
      <c r="I208" s="53">
        <v>1.58</v>
      </c>
      <c r="J208" s="53">
        <v>140</v>
      </c>
      <c r="K208" s="53">
        <v>0.22</v>
      </c>
      <c r="L208" s="53">
        <v>24.2</v>
      </c>
      <c r="M208" s="53">
        <v>119.99</v>
      </c>
      <c r="N208" s="53">
        <v>22.45</v>
      </c>
      <c r="O208" s="54">
        <v>2.4400000000000002E-2</v>
      </c>
    </row>
    <row r="209" spans="1:15" s="56" customFormat="1" ht="18" customHeight="1" x14ac:dyDescent="0.2">
      <c r="A209" s="40" t="s">
        <v>157</v>
      </c>
      <c r="B209" s="52" t="s">
        <v>59</v>
      </c>
      <c r="C209" s="227">
        <v>80</v>
      </c>
      <c r="D209" s="53">
        <v>6.08</v>
      </c>
      <c r="E209" s="53">
        <v>0.64</v>
      </c>
      <c r="F209" s="53">
        <v>39.36</v>
      </c>
      <c r="G209" s="53">
        <v>188</v>
      </c>
      <c r="H209" s="53">
        <v>8.8000000000000009E-2</v>
      </c>
      <c r="I209" s="53">
        <v>0</v>
      </c>
      <c r="J209" s="53">
        <v>0</v>
      </c>
      <c r="K209" s="53">
        <v>0.88</v>
      </c>
      <c r="L209" s="53">
        <v>16</v>
      </c>
      <c r="M209" s="53">
        <v>52</v>
      </c>
      <c r="N209" s="53">
        <v>11.2</v>
      </c>
      <c r="O209" s="53">
        <v>0.88</v>
      </c>
    </row>
    <row r="210" spans="1:15" s="185" customFormat="1" ht="18" customHeight="1" x14ac:dyDescent="0.2">
      <c r="A210" s="37" t="s">
        <v>161</v>
      </c>
      <c r="B210" s="52" t="s">
        <v>64</v>
      </c>
      <c r="C210" s="227">
        <v>100</v>
      </c>
      <c r="D210" s="53">
        <v>0.8</v>
      </c>
      <c r="E210" s="53">
        <v>0.4</v>
      </c>
      <c r="F210" s="53">
        <v>8.1</v>
      </c>
      <c r="G210" s="53">
        <v>47</v>
      </c>
      <c r="H210" s="18">
        <v>0.02</v>
      </c>
      <c r="I210" s="18">
        <v>180</v>
      </c>
      <c r="J210" s="18">
        <v>0</v>
      </c>
      <c r="K210" s="18">
        <v>0.3</v>
      </c>
      <c r="L210" s="18">
        <v>40</v>
      </c>
      <c r="M210" s="18">
        <v>34</v>
      </c>
      <c r="N210" s="18">
        <v>25</v>
      </c>
      <c r="O210" s="19">
        <v>0.8</v>
      </c>
    </row>
    <row r="211" spans="1:15" s="185" customFormat="1" ht="18" customHeight="1" x14ac:dyDescent="0.2">
      <c r="A211" s="173" t="s">
        <v>214</v>
      </c>
      <c r="B211" s="174" t="s">
        <v>243</v>
      </c>
      <c r="C211" s="175">
        <v>200</v>
      </c>
      <c r="D211" s="176">
        <v>0.2</v>
      </c>
      <c r="E211" s="176">
        <v>0.1</v>
      </c>
      <c r="F211" s="176">
        <v>10.7</v>
      </c>
      <c r="G211" s="176">
        <v>44</v>
      </c>
      <c r="H211" s="176">
        <v>0.01</v>
      </c>
      <c r="I211" s="176">
        <v>28.4</v>
      </c>
      <c r="J211" s="176">
        <v>0</v>
      </c>
      <c r="K211" s="176">
        <v>0.1</v>
      </c>
      <c r="L211" s="176">
        <v>7.5</v>
      </c>
      <c r="M211" s="176">
        <v>6.4</v>
      </c>
      <c r="N211" s="176">
        <v>6.1</v>
      </c>
      <c r="O211" s="177">
        <v>0.28999999999999998</v>
      </c>
    </row>
    <row r="212" spans="1:15" s="56" customFormat="1" ht="18" customHeight="1" thickBot="1" x14ac:dyDescent="0.25">
      <c r="A212" s="375" t="s">
        <v>21</v>
      </c>
      <c r="B212" s="376"/>
      <c r="C212" s="168">
        <f>C205+250+C207+C208+C209+C210+C211</f>
        <v>1070</v>
      </c>
      <c r="D212" s="155">
        <f t="shared" ref="D212:O212" si="43">SUM(D205:D211)</f>
        <v>31.450000000000003</v>
      </c>
      <c r="E212" s="155">
        <f t="shared" si="43"/>
        <v>32.15</v>
      </c>
      <c r="F212" s="155">
        <f t="shared" si="43"/>
        <v>139.57999999999998</v>
      </c>
      <c r="G212" s="155">
        <f t="shared" si="43"/>
        <v>1036.4100000000001</v>
      </c>
      <c r="H212" s="155">
        <f t="shared" si="43"/>
        <v>0.64749999999999996</v>
      </c>
      <c r="I212" s="155">
        <f t="shared" si="43"/>
        <v>240.517</v>
      </c>
      <c r="J212" s="155">
        <f t="shared" si="43"/>
        <v>259.39225099999999</v>
      </c>
      <c r="K212" s="155">
        <f t="shared" si="43"/>
        <v>3.2189999999999999</v>
      </c>
      <c r="L212" s="155">
        <f t="shared" si="43"/>
        <v>548.31999999999994</v>
      </c>
      <c r="M212" s="155">
        <f t="shared" si="43"/>
        <v>480.24</v>
      </c>
      <c r="N212" s="155">
        <f t="shared" si="43"/>
        <v>102.67999999999999</v>
      </c>
      <c r="O212" s="155">
        <f t="shared" si="43"/>
        <v>2.8844000000000003</v>
      </c>
    </row>
    <row r="213" spans="1:15" s="76" customFormat="1" ht="18" customHeight="1" thickTop="1" x14ac:dyDescent="0.2">
      <c r="A213" s="354" t="s">
        <v>245</v>
      </c>
      <c r="B213" s="355"/>
      <c r="C213" s="158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60"/>
    </row>
    <row r="214" spans="1:15" s="55" customFormat="1" ht="18" customHeight="1" x14ac:dyDescent="0.2">
      <c r="A214" s="40" t="s">
        <v>79</v>
      </c>
      <c r="B214" s="24" t="s">
        <v>80</v>
      </c>
      <c r="C214" s="25">
        <v>110</v>
      </c>
      <c r="D214" s="41">
        <v>11.07</v>
      </c>
      <c r="E214" s="41">
        <v>10.67</v>
      </c>
      <c r="F214" s="41">
        <v>12.01</v>
      </c>
      <c r="G214" s="41">
        <v>178.77</v>
      </c>
      <c r="H214" s="41">
        <v>4.3499999999999997E-2</v>
      </c>
      <c r="I214" s="41">
        <v>2.177</v>
      </c>
      <c r="J214" s="41">
        <v>0.06</v>
      </c>
      <c r="K214" s="41">
        <v>1.248</v>
      </c>
      <c r="L214" s="41">
        <v>54.41</v>
      </c>
      <c r="M214" s="41">
        <v>102.36799999999999</v>
      </c>
      <c r="N214" s="41">
        <v>18.608000000000001</v>
      </c>
      <c r="O214" s="45">
        <v>1.2870000000000001</v>
      </c>
    </row>
    <row r="215" spans="1:15" s="55" customFormat="1" ht="18" customHeight="1" x14ac:dyDescent="0.2">
      <c r="A215" s="37" t="s">
        <v>137</v>
      </c>
      <c r="B215" s="52" t="s">
        <v>93</v>
      </c>
      <c r="C215" s="227">
        <v>220</v>
      </c>
      <c r="D215" s="53">
        <v>6.67</v>
      </c>
      <c r="E215" s="53">
        <v>11.648999999999999</v>
      </c>
      <c r="F215" s="53">
        <v>17.829999999999998</v>
      </c>
      <c r="G215" s="53">
        <v>197.56</v>
      </c>
      <c r="H215" s="53">
        <v>0.121</v>
      </c>
      <c r="I215" s="53">
        <v>49.863</v>
      </c>
      <c r="J215" s="53">
        <v>0</v>
      </c>
      <c r="K215" s="53">
        <v>0</v>
      </c>
      <c r="L215" s="53">
        <v>178.93700000000001</v>
      </c>
      <c r="M215" s="53">
        <v>0</v>
      </c>
      <c r="N215" s="53">
        <v>0</v>
      </c>
      <c r="O215" s="53">
        <v>2.9369999999999998</v>
      </c>
    </row>
    <row r="216" spans="1:15" s="185" customFormat="1" ht="18" customHeight="1" x14ac:dyDescent="0.2">
      <c r="A216" s="37" t="s">
        <v>157</v>
      </c>
      <c r="B216" s="52" t="s">
        <v>59</v>
      </c>
      <c r="C216" s="227">
        <v>70</v>
      </c>
      <c r="D216" s="53">
        <v>5.32</v>
      </c>
      <c r="E216" s="53">
        <v>0.56000000000000005</v>
      </c>
      <c r="F216" s="53">
        <v>34.44</v>
      </c>
      <c r="G216" s="53">
        <v>164.5</v>
      </c>
      <c r="H216" s="53">
        <v>7.6999999999999999E-2</v>
      </c>
      <c r="I216" s="53">
        <v>0</v>
      </c>
      <c r="J216" s="53">
        <v>0</v>
      </c>
      <c r="K216" s="53">
        <v>0.77</v>
      </c>
      <c r="L216" s="53">
        <v>14</v>
      </c>
      <c r="M216" s="53">
        <v>45.5</v>
      </c>
      <c r="N216" s="53">
        <v>9.8000000000000007</v>
      </c>
      <c r="O216" s="53">
        <v>0.77</v>
      </c>
    </row>
    <row r="217" spans="1:15" s="185" customFormat="1" ht="18" customHeight="1" x14ac:dyDescent="0.2">
      <c r="A217" s="37" t="s">
        <v>149</v>
      </c>
      <c r="B217" s="26" t="s">
        <v>118</v>
      </c>
      <c r="C217" s="227">
        <v>200</v>
      </c>
      <c r="D217" s="53">
        <v>0.5</v>
      </c>
      <c r="E217" s="53">
        <v>0</v>
      </c>
      <c r="F217" s="53">
        <v>27</v>
      </c>
      <c r="G217" s="53">
        <v>110</v>
      </c>
      <c r="H217" s="53">
        <v>0.01</v>
      </c>
      <c r="I217" s="53">
        <v>0.5</v>
      </c>
      <c r="J217" s="53">
        <v>0</v>
      </c>
      <c r="K217" s="53">
        <v>0</v>
      </c>
      <c r="L217" s="53">
        <v>28</v>
      </c>
      <c r="M217" s="53">
        <v>19</v>
      </c>
      <c r="N217" s="53">
        <v>7</v>
      </c>
      <c r="O217" s="54">
        <v>0.14000000000000001</v>
      </c>
    </row>
    <row r="218" spans="1:15" s="55" customFormat="1" ht="24" customHeight="1" thickBot="1" x14ac:dyDescent="0.25">
      <c r="A218" s="338" t="s">
        <v>250</v>
      </c>
      <c r="B218" s="307"/>
      <c r="C218" s="168">
        <f>SUM(C214:C217)</f>
        <v>600</v>
      </c>
      <c r="D218" s="155">
        <f t="shared" ref="D218:O218" si="44">SUM(D214:D217)</f>
        <v>23.560000000000002</v>
      </c>
      <c r="E218" s="155">
        <f t="shared" si="44"/>
        <v>22.878999999999998</v>
      </c>
      <c r="F218" s="155">
        <f t="shared" si="44"/>
        <v>91.28</v>
      </c>
      <c r="G218" s="155">
        <f t="shared" si="44"/>
        <v>650.83000000000004</v>
      </c>
      <c r="H218" s="155">
        <f t="shared" si="44"/>
        <v>0.2515</v>
      </c>
      <c r="I218" s="155">
        <f t="shared" si="44"/>
        <v>52.54</v>
      </c>
      <c r="J218" s="155">
        <f t="shared" si="44"/>
        <v>0.06</v>
      </c>
      <c r="K218" s="155">
        <f t="shared" si="44"/>
        <v>2.0179999999999998</v>
      </c>
      <c r="L218" s="155">
        <f t="shared" si="44"/>
        <v>275.34699999999998</v>
      </c>
      <c r="M218" s="155">
        <f t="shared" si="44"/>
        <v>166.86799999999999</v>
      </c>
      <c r="N218" s="155">
        <f t="shared" si="44"/>
        <v>35.408000000000001</v>
      </c>
      <c r="O218" s="155">
        <f t="shared" si="44"/>
        <v>5.1339999999999995</v>
      </c>
    </row>
    <row r="219" spans="1:15" s="55" customFormat="1" ht="24" customHeight="1" thickTop="1" x14ac:dyDescent="0.2">
      <c r="A219" s="354" t="s">
        <v>249</v>
      </c>
      <c r="B219" s="355"/>
      <c r="C219" s="233"/>
      <c r="D219" s="161"/>
      <c r="E219" s="161"/>
      <c r="F219" s="161"/>
      <c r="G219" s="161"/>
      <c r="H219" s="161"/>
      <c r="I219" s="161"/>
      <c r="J219" s="161"/>
      <c r="K219" s="161"/>
      <c r="L219" s="161"/>
      <c r="M219" s="161"/>
      <c r="N219" s="161"/>
      <c r="O219" s="162"/>
    </row>
    <row r="220" spans="1:15" s="55" customFormat="1" ht="24" customHeight="1" x14ac:dyDescent="0.2">
      <c r="A220" s="37" t="s">
        <v>172</v>
      </c>
      <c r="B220" s="52" t="s">
        <v>99</v>
      </c>
      <c r="C220" s="227">
        <v>250</v>
      </c>
      <c r="D220" s="18">
        <f>(C220*5.8)/200</f>
        <v>7.25</v>
      </c>
      <c r="E220" s="18">
        <v>6.25</v>
      </c>
      <c r="F220" s="18">
        <v>10</v>
      </c>
      <c r="G220" s="18">
        <v>125</v>
      </c>
      <c r="H220" s="18">
        <v>0.1</v>
      </c>
      <c r="I220" s="18">
        <v>1.75</v>
      </c>
      <c r="J220" s="18">
        <v>0.05</v>
      </c>
      <c r="K220" s="18">
        <v>0</v>
      </c>
      <c r="L220" s="18">
        <v>300</v>
      </c>
      <c r="M220" s="18">
        <v>225</v>
      </c>
      <c r="N220" s="18">
        <v>35</v>
      </c>
      <c r="O220" s="19">
        <v>0.25</v>
      </c>
    </row>
    <row r="221" spans="1:15" s="55" customFormat="1" ht="24" customHeight="1" x14ac:dyDescent="0.2">
      <c r="A221" s="37" t="s">
        <v>177</v>
      </c>
      <c r="B221" s="22" t="s">
        <v>108</v>
      </c>
      <c r="C221" s="227">
        <v>100</v>
      </c>
      <c r="D221" s="53">
        <v>8.16</v>
      </c>
      <c r="E221" s="53">
        <v>6.8</v>
      </c>
      <c r="F221" s="53">
        <v>58.13</v>
      </c>
      <c r="G221" s="53">
        <v>326.8</v>
      </c>
      <c r="H221" s="53">
        <v>0.09</v>
      </c>
      <c r="I221" s="53">
        <v>3.81</v>
      </c>
      <c r="J221" s="53">
        <v>0</v>
      </c>
      <c r="K221" s="53">
        <v>0.63</v>
      </c>
      <c r="L221" s="53">
        <v>11.5</v>
      </c>
      <c r="M221" s="53">
        <v>49.8</v>
      </c>
      <c r="N221" s="53">
        <v>18.8</v>
      </c>
      <c r="O221" s="54">
        <v>0.75</v>
      </c>
    </row>
    <row r="222" spans="1:15" s="55" customFormat="1" ht="24" customHeight="1" thickBot="1" x14ac:dyDescent="0.25">
      <c r="A222" s="338" t="s">
        <v>247</v>
      </c>
      <c r="B222" s="307"/>
      <c r="C222" s="168">
        <f t="shared" ref="C222:O222" si="45">SUM(C220:C221)</f>
        <v>350</v>
      </c>
      <c r="D222" s="155">
        <f t="shared" si="45"/>
        <v>15.41</v>
      </c>
      <c r="E222" s="155">
        <f t="shared" si="45"/>
        <v>13.05</v>
      </c>
      <c r="F222" s="155">
        <f t="shared" si="45"/>
        <v>68.13</v>
      </c>
      <c r="G222" s="155">
        <f t="shared" si="45"/>
        <v>451.8</v>
      </c>
      <c r="H222" s="155">
        <f t="shared" si="45"/>
        <v>0.19</v>
      </c>
      <c r="I222" s="155">
        <f t="shared" si="45"/>
        <v>5.5600000000000005</v>
      </c>
      <c r="J222" s="155">
        <f t="shared" si="45"/>
        <v>0.05</v>
      </c>
      <c r="K222" s="155">
        <f t="shared" si="45"/>
        <v>0.63</v>
      </c>
      <c r="L222" s="155">
        <f t="shared" si="45"/>
        <v>311.5</v>
      </c>
      <c r="M222" s="155">
        <f t="shared" si="45"/>
        <v>274.8</v>
      </c>
      <c r="N222" s="155">
        <f t="shared" si="45"/>
        <v>53.8</v>
      </c>
      <c r="O222" s="155">
        <f t="shared" si="45"/>
        <v>1</v>
      </c>
    </row>
    <row r="223" spans="1:15" s="55" customFormat="1" ht="16.5" customHeight="1" thickTop="1" thickBot="1" x14ac:dyDescent="0.25">
      <c r="A223" s="359" t="s">
        <v>308</v>
      </c>
      <c r="B223" s="360"/>
      <c r="C223" s="361"/>
      <c r="D223" s="163">
        <f t="shared" ref="D223:O223" si="46">D203+D212+D218</f>
        <v>79.64</v>
      </c>
      <c r="E223" s="163">
        <f t="shared" si="46"/>
        <v>79.769000000000005</v>
      </c>
      <c r="F223" s="163">
        <f t="shared" si="46"/>
        <v>331.86</v>
      </c>
      <c r="G223" s="163">
        <f t="shared" si="46"/>
        <v>2411.4</v>
      </c>
      <c r="H223" s="163">
        <f t="shared" si="46"/>
        <v>1.2190000000000001</v>
      </c>
      <c r="I223" s="163">
        <f t="shared" si="46"/>
        <v>293.077</v>
      </c>
      <c r="J223" s="163">
        <f t="shared" si="46"/>
        <v>633.45225099999993</v>
      </c>
      <c r="K223" s="163">
        <f t="shared" si="46"/>
        <v>6.4129999999999994</v>
      </c>
      <c r="L223" s="163">
        <f t="shared" si="46"/>
        <v>1123.1369999999999</v>
      </c>
      <c r="M223" s="163">
        <f t="shared" si="46"/>
        <v>895.42799999999988</v>
      </c>
      <c r="N223" s="163">
        <f t="shared" si="46"/>
        <v>203.08800000000002</v>
      </c>
      <c r="O223" s="163">
        <f t="shared" si="46"/>
        <v>18.5184</v>
      </c>
    </row>
    <row r="224" spans="1:15" s="55" customFormat="1" ht="16.5" customHeight="1" thickTop="1" thickBot="1" x14ac:dyDescent="0.25">
      <c r="A224" s="359" t="s">
        <v>271</v>
      </c>
      <c r="B224" s="360"/>
      <c r="C224" s="361"/>
      <c r="D224" s="163">
        <f t="shared" ref="D224:O224" si="47">D203+D212+D222</f>
        <v>71.489999999999995</v>
      </c>
      <c r="E224" s="163">
        <f t="shared" si="47"/>
        <v>69.94</v>
      </c>
      <c r="F224" s="163">
        <f t="shared" si="47"/>
        <v>308.70999999999998</v>
      </c>
      <c r="G224" s="163">
        <f t="shared" si="47"/>
        <v>2212.3700000000003</v>
      </c>
      <c r="H224" s="163">
        <f t="shared" si="47"/>
        <v>1.1575</v>
      </c>
      <c r="I224" s="163">
        <f t="shared" si="47"/>
        <v>246.09700000000001</v>
      </c>
      <c r="J224" s="163">
        <f t="shared" si="47"/>
        <v>633.44225099999994</v>
      </c>
      <c r="K224" s="163">
        <f t="shared" si="47"/>
        <v>5.0249999999999995</v>
      </c>
      <c r="L224" s="163">
        <f t="shared" si="47"/>
        <v>1159.29</v>
      </c>
      <c r="M224" s="163">
        <f t="shared" si="47"/>
        <v>1003.3599999999999</v>
      </c>
      <c r="N224" s="163">
        <f t="shared" si="47"/>
        <v>221.48000000000002</v>
      </c>
      <c r="O224" s="163">
        <f t="shared" si="47"/>
        <v>14.384399999999999</v>
      </c>
    </row>
    <row r="225" spans="1:15" s="55" customFormat="1" ht="16.5" customHeight="1" thickTop="1" thickBot="1" x14ac:dyDescent="0.25">
      <c r="A225" s="373" t="s">
        <v>30</v>
      </c>
      <c r="B225" s="374"/>
      <c r="C225" s="233"/>
      <c r="D225" s="163">
        <f t="shared" ref="D225:O225" si="48">D203+D212+D218+D222</f>
        <v>95.05</v>
      </c>
      <c r="E225" s="163">
        <f t="shared" si="48"/>
        <v>92.819000000000003</v>
      </c>
      <c r="F225" s="163">
        <f t="shared" si="48"/>
        <v>399.99</v>
      </c>
      <c r="G225" s="163">
        <f t="shared" si="48"/>
        <v>2863.2000000000003</v>
      </c>
      <c r="H225" s="163">
        <f t="shared" si="48"/>
        <v>1.409</v>
      </c>
      <c r="I225" s="163">
        <f t="shared" si="48"/>
        <v>298.637</v>
      </c>
      <c r="J225" s="163">
        <f t="shared" si="48"/>
        <v>633.50225099999989</v>
      </c>
      <c r="K225" s="163">
        <f t="shared" si="48"/>
        <v>7.0429999999999993</v>
      </c>
      <c r="L225" s="163">
        <f t="shared" si="48"/>
        <v>1434.6369999999999</v>
      </c>
      <c r="M225" s="163">
        <f t="shared" si="48"/>
        <v>1170.2279999999998</v>
      </c>
      <c r="N225" s="163">
        <f t="shared" si="48"/>
        <v>256.88800000000003</v>
      </c>
      <c r="O225" s="163">
        <f t="shared" si="48"/>
        <v>19.5184</v>
      </c>
    </row>
    <row r="226" spans="1:15" s="185" customFormat="1" ht="18" customHeight="1" thickTop="1" x14ac:dyDescent="0.2"/>
    <row r="227" spans="1:15" s="185" customFormat="1" ht="18" customHeight="1" x14ac:dyDescent="0.2"/>
    <row r="228" spans="1:15" s="185" customFormat="1" ht="18" customHeight="1" x14ac:dyDescent="0.2"/>
    <row r="229" spans="1:15" s="185" customFormat="1" ht="18" customHeight="1" thickBot="1" x14ac:dyDescent="0.3">
      <c r="A229" s="149" t="s">
        <v>31</v>
      </c>
      <c r="B229" s="150"/>
      <c r="C229" s="150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</row>
    <row r="230" spans="1:15" s="185" customFormat="1" ht="18" customHeight="1" thickTop="1" x14ac:dyDescent="0.2">
      <c r="A230" s="342" t="s">
        <v>2</v>
      </c>
      <c r="B230" s="344" t="s">
        <v>35</v>
      </c>
      <c r="C230" s="344" t="s">
        <v>3</v>
      </c>
      <c r="D230" s="346" t="s">
        <v>4</v>
      </c>
      <c r="E230" s="346"/>
      <c r="F230" s="346"/>
      <c r="G230" s="346" t="s">
        <v>5</v>
      </c>
      <c r="H230" s="346" t="s">
        <v>6</v>
      </c>
      <c r="I230" s="346"/>
      <c r="J230" s="346"/>
      <c r="K230" s="346"/>
      <c r="L230" s="346" t="s">
        <v>7</v>
      </c>
      <c r="M230" s="346"/>
      <c r="N230" s="346"/>
      <c r="O230" s="348"/>
    </row>
    <row r="231" spans="1:15" s="185" customFormat="1" ht="18" customHeight="1" thickBot="1" x14ac:dyDescent="0.25">
      <c r="A231" s="343"/>
      <c r="B231" s="345"/>
      <c r="C231" s="345"/>
      <c r="D231" s="228" t="s">
        <v>8</v>
      </c>
      <c r="E231" s="228" t="s">
        <v>9</v>
      </c>
      <c r="F231" s="228" t="s">
        <v>10</v>
      </c>
      <c r="G231" s="347"/>
      <c r="H231" s="228" t="s">
        <v>11</v>
      </c>
      <c r="I231" s="228" t="s">
        <v>12</v>
      </c>
      <c r="J231" s="228" t="s">
        <v>13</v>
      </c>
      <c r="K231" s="228" t="s">
        <v>14</v>
      </c>
      <c r="L231" s="228" t="s">
        <v>15</v>
      </c>
      <c r="M231" s="228" t="s">
        <v>16</v>
      </c>
      <c r="N231" s="228" t="s">
        <v>37</v>
      </c>
      <c r="O231" s="151" t="s">
        <v>17</v>
      </c>
    </row>
    <row r="232" spans="1:15" s="185" customFormat="1" ht="18" customHeight="1" thickTop="1" x14ac:dyDescent="0.2">
      <c r="A232" s="354" t="s">
        <v>18</v>
      </c>
      <c r="B232" s="355"/>
      <c r="C232" s="152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67"/>
    </row>
    <row r="233" spans="1:15" s="58" customFormat="1" ht="18" customHeight="1" x14ac:dyDescent="0.2">
      <c r="A233" s="40" t="s">
        <v>211</v>
      </c>
      <c r="B233" s="52" t="s">
        <v>95</v>
      </c>
      <c r="C233" s="227" t="s">
        <v>183</v>
      </c>
      <c r="D233" s="53">
        <v>21.61</v>
      </c>
      <c r="E233" s="53">
        <v>22.81</v>
      </c>
      <c r="F233" s="53">
        <v>67.75</v>
      </c>
      <c r="G233" s="53">
        <v>570</v>
      </c>
      <c r="H233" s="53">
        <v>0.28999999999999998</v>
      </c>
      <c r="I233" s="53">
        <v>0.06</v>
      </c>
      <c r="J233" s="53">
        <v>121.25</v>
      </c>
      <c r="K233" s="53">
        <v>0.56000000000000005</v>
      </c>
      <c r="L233" s="53">
        <v>323.31</v>
      </c>
      <c r="M233" s="53">
        <v>172.4</v>
      </c>
      <c r="N233" s="53">
        <v>1.25</v>
      </c>
      <c r="O233" s="53">
        <v>2.31</v>
      </c>
    </row>
    <row r="234" spans="1:15" s="55" customFormat="1" ht="18" customHeight="1" x14ac:dyDescent="0.2">
      <c r="A234" s="37" t="s">
        <v>161</v>
      </c>
      <c r="B234" s="52" t="s">
        <v>75</v>
      </c>
      <c r="C234" s="227">
        <v>100</v>
      </c>
      <c r="D234" s="18">
        <v>0.9</v>
      </c>
      <c r="E234" s="18">
        <v>0.2</v>
      </c>
      <c r="F234" s="18">
        <v>8.1</v>
      </c>
      <c r="G234" s="18">
        <v>43</v>
      </c>
      <c r="H234" s="18">
        <v>0.04</v>
      </c>
      <c r="I234" s="18">
        <v>60</v>
      </c>
      <c r="J234" s="18">
        <v>0</v>
      </c>
      <c r="K234" s="18">
        <v>0.2</v>
      </c>
      <c r="L234" s="18">
        <v>34</v>
      </c>
      <c r="M234" s="18">
        <v>23</v>
      </c>
      <c r="N234" s="18">
        <v>13</v>
      </c>
      <c r="O234" s="19">
        <v>0.3</v>
      </c>
    </row>
    <row r="235" spans="1:15" s="55" customFormat="1" ht="18" customHeight="1" x14ac:dyDescent="0.2">
      <c r="A235" s="139" t="s">
        <v>165</v>
      </c>
      <c r="B235" s="127" t="s">
        <v>74</v>
      </c>
      <c r="C235" s="128">
        <v>200</v>
      </c>
      <c r="D235" s="129">
        <v>2.2000000000000002</v>
      </c>
      <c r="E235" s="129">
        <v>2.2000000000000002</v>
      </c>
      <c r="F235" s="129">
        <v>22.4</v>
      </c>
      <c r="G235" s="129">
        <v>118</v>
      </c>
      <c r="H235" s="129">
        <v>0.02</v>
      </c>
      <c r="I235" s="129">
        <v>0.2</v>
      </c>
      <c r="J235" s="129">
        <v>0.01</v>
      </c>
      <c r="K235" s="129">
        <v>0</v>
      </c>
      <c r="L235" s="129">
        <v>62</v>
      </c>
      <c r="M235" s="129">
        <v>71</v>
      </c>
      <c r="N235" s="129">
        <v>23</v>
      </c>
      <c r="O235" s="130">
        <v>1</v>
      </c>
    </row>
    <row r="236" spans="1:15" s="185" customFormat="1" ht="18" customHeight="1" thickBot="1" x14ac:dyDescent="0.25">
      <c r="A236" s="375" t="s">
        <v>19</v>
      </c>
      <c r="B236" s="376"/>
      <c r="C236" s="168">
        <f>C235+C234+180+70</f>
        <v>550</v>
      </c>
      <c r="D236" s="155">
        <f t="shared" ref="D236:O236" si="49">SUM(D233:D235)</f>
        <v>24.709999999999997</v>
      </c>
      <c r="E236" s="155">
        <f t="shared" si="49"/>
        <v>25.209999999999997</v>
      </c>
      <c r="F236" s="155">
        <f t="shared" si="49"/>
        <v>98.25</v>
      </c>
      <c r="G236" s="155">
        <f>SUM(G233:G235)</f>
        <v>731</v>
      </c>
      <c r="H236" s="155">
        <f t="shared" si="49"/>
        <v>0.35</v>
      </c>
      <c r="I236" s="155">
        <f t="shared" si="49"/>
        <v>60.260000000000005</v>
      </c>
      <c r="J236" s="155">
        <f t="shared" si="49"/>
        <v>121.26</v>
      </c>
      <c r="K236" s="155">
        <f t="shared" si="49"/>
        <v>0.76</v>
      </c>
      <c r="L236" s="155">
        <f t="shared" si="49"/>
        <v>419.31</v>
      </c>
      <c r="M236" s="155">
        <f t="shared" si="49"/>
        <v>266.39999999999998</v>
      </c>
      <c r="N236" s="155">
        <f t="shared" si="49"/>
        <v>37.25</v>
      </c>
      <c r="O236" s="155">
        <f t="shared" si="49"/>
        <v>3.61</v>
      </c>
    </row>
    <row r="237" spans="1:15" s="185" customFormat="1" ht="18" customHeight="1" thickTop="1" x14ac:dyDescent="0.2">
      <c r="A237" s="354" t="s">
        <v>20</v>
      </c>
      <c r="B237" s="355"/>
      <c r="C237" s="230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7"/>
    </row>
    <row r="238" spans="1:15" s="185" customFormat="1" ht="18" customHeight="1" x14ac:dyDescent="0.2">
      <c r="A238" s="39" t="s">
        <v>81</v>
      </c>
      <c r="B238" s="52" t="s">
        <v>82</v>
      </c>
      <c r="C238" s="227">
        <v>100</v>
      </c>
      <c r="D238" s="53">
        <v>2.2000000000000002</v>
      </c>
      <c r="E238" s="53">
        <v>0.4</v>
      </c>
      <c r="F238" s="53">
        <v>11.2</v>
      </c>
      <c r="G238" s="53">
        <v>58</v>
      </c>
      <c r="H238" s="53">
        <v>0.02</v>
      </c>
      <c r="I238" s="53">
        <v>4.8</v>
      </c>
      <c r="J238" s="53">
        <v>0.02</v>
      </c>
      <c r="K238" s="53">
        <v>0</v>
      </c>
      <c r="L238" s="53">
        <v>3.2</v>
      </c>
      <c r="M238" s="53">
        <v>50</v>
      </c>
      <c r="N238" s="53">
        <v>0</v>
      </c>
      <c r="O238" s="53">
        <v>0.4</v>
      </c>
    </row>
    <row r="239" spans="1:15" s="188" customFormat="1" ht="18" customHeight="1" x14ac:dyDescent="0.2">
      <c r="A239" s="40" t="s">
        <v>210</v>
      </c>
      <c r="B239" s="52" t="s">
        <v>71</v>
      </c>
      <c r="C239" s="227">
        <v>300</v>
      </c>
      <c r="D239" s="53">
        <v>5.88</v>
      </c>
      <c r="E239" s="53">
        <v>8.49</v>
      </c>
      <c r="F239" s="53">
        <v>24.18</v>
      </c>
      <c r="G239" s="53">
        <v>177.9</v>
      </c>
      <c r="H239" s="53">
        <v>0.17699999999999996</v>
      </c>
      <c r="I239" s="53">
        <v>6.99</v>
      </c>
      <c r="J239" s="53">
        <v>160.43</v>
      </c>
      <c r="K239" s="53">
        <v>2.94</v>
      </c>
      <c r="L239" s="53">
        <v>49.8</v>
      </c>
      <c r="M239" s="53">
        <v>165.3</v>
      </c>
      <c r="N239" s="53">
        <v>45.9</v>
      </c>
      <c r="O239" s="53">
        <v>0.09</v>
      </c>
    </row>
    <row r="240" spans="1:15" s="55" customFormat="1" ht="18" customHeight="1" x14ac:dyDescent="0.2">
      <c r="A240" s="40" t="s">
        <v>134</v>
      </c>
      <c r="B240" s="52" t="s">
        <v>89</v>
      </c>
      <c r="C240" s="227" t="s">
        <v>70</v>
      </c>
      <c r="D240" s="53">
        <v>16.98</v>
      </c>
      <c r="E240" s="53">
        <v>21.57</v>
      </c>
      <c r="F240" s="53">
        <v>34.1</v>
      </c>
      <c r="G240" s="53">
        <v>362.72</v>
      </c>
      <c r="H240" s="53">
        <v>1E-3</v>
      </c>
      <c r="I240" s="53">
        <v>4.5999999999999996</v>
      </c>
      <c r="J240" s="53">
        <v>160</v>
      </c>
      <c r="K240" s="53">
        <v>0.01</v>
      </c>
      <c r="L240" s="53">
        <v>184.66</v>
      </c>
      <c r="M240" s="53">
        <v>140.66999999999999</v>
      </c>
      <c r="N240" s="53">
        <v>2.27</v>
      </c>
      <c r="O240" s="54">
        <v>0.06</v>
      </c>
    </row>
    <row r="241" spans="1:15" s="55" customFormat="1" ht="18" customHeight="1" x14ac:dyDescent="0.2">
      <c r="A241" s="40" t="s">
        <v>160</v>
      </c>
      <c r="B241" s="52" t="s">
        <v>44</v>
      </c>
      <c r="C241" s="227">
        <v>100</v>
      </c>
      <c r="D241" s="53">
        <v>6.6</v>
      </c>
      <c r="E241" s="53">
        <v>1.2</v>
      </c>
      <c r="F241" s="53">
        <v>33.4</v>
      </c>
      <c r="G241" s="53">
        <v>174</v>
      </c>
      <c r="H241" s="53">
        <v>0.18</v>
      </c>
      <c r="I241" s="53">
        <v>0</v>
      </c>
      <c r="J241" s="53">
        <v>0</v>
      </c>
      <c r="K241" s="53">
        <v>1.4</v>
      </c>
      <c r="L241" s="53">
        <v>35</v>
      </c>
      <c r="M241" s="53">
        <v>158</v>
      </c>
      <c r="N241" s="53">
        <v>47</v>
      </c>
      <c r="O241" s="54">
        <v>3.9</v>
      </c>
    </row>
    <row r="242" spans="1:15" s="55" customFormat="1" ht="18" customHeight="1" x14ac:dyDescent="0.2">
      <c r="A242" s="37" t="s">
        <v>161</v>
      </c>
      <c r="B242" s="52" t="s">
        <v>60</v>
      </c>
      <c r="C242" s="227">
        <v>100</v>
      </c>
      <c r="D242" s="53">
        <v>1.5</v>
      </c>
      <c r="E242" s="53">
        <v>0.5</v>
      </c>
      <c r="F242" s="53">
        <v>21</v>
      </c>
      <c r="G242" s="53">
        <v>96</v>
      </c>
      <c r="H242" s="53">
        <v>0.04</v>
      </c>
      <c r="I242" s="53">
        <v>10</v>
      </c>
      <c r="J242" s="53">
        <v>0</v>
      </c>
      <c r="K242" s="53">
        <v>0.4</v>
      </c>
      <c r="L242" s="53">
        <v>8</v>
      </c>
      <c r="M242" s="53">
        <v>28</v>
      </c>
      <c r="N242" s="53">
        <v>42</v>
      </c>
      <c r="O242" s="54">
        <v>0.6</v>
      </c>
    </row>
    <row r="243" spans="1:15" s="146" customFormat="1" ht="16.5" customHeight="1" x14ac:dyDescent="0.2">
      <c r="A243" s="61" t="s">
        <v>236</v>
      </c>
      <c r="B243" s="26" t="s">
        <v>244</v>
      </c>
      <c r="C243" s="227">
        <v>200</v>
      </c>
      <c r="D243" s="53">
        <v>0.1</v>
      </c>
      <c r="E243" s="53">
        <v>0</v>
      </c>
      <c r="F243" s="53">
        <v>21</v>
      </c>
      <c r="G243" s="53">
        <v>84.4</v>
      </c>
      <c r="H243" s="53">
        <v>0.02</v>
      </c>
      <c r="I243" s="53">
        <v>0.45</v>
      </c>
      <c r="J243" s="53">
        <v>0</v>
      </c>
      <c r="K243" s="53">
        <v>0</v>
      </c>
      <c r="L243" s="53">
        <v>26</v>
      </c>
      <c r="M243" s="53">
        <v>18</v>
      </c>
      <c r="N243" s="53">
        <v>6</v>
      </c>
      <c r="O243" s="60">
        <v>1.25</v>
      </c>
    </row>
    <row r="244" spans="1:15" s="185" customFormat="1" ht="18" customHeight="1" thickBot="1" x14ac:dyDescent="0.25">
      <c r="A244" s="338" t="s">
        <v>21</v>
      </c>
      <c r="B244" s="307"/>
      <c r="C244" s="199">
        <f>C238+C239+200+C241+C242+C243</f>
        <v>1000</v>
      </c>
      <c r="D244" s="169">
        <f t="shared" ref="D244:O244" si="50">SUM(D238:D243)</f>
        <v>33.260000000000005</v>
      </c>
      <c r="E244" s="169">
        <f t="shared" si="50"/>
        <v>32.159999999999997</v>
      </c>
      <c r="F244" s="169">
        <f t="shared" si="50"/>
        <v>144.88</v>
      </c>
      <c r="G244" s="169">
        <f>SUM(G238:G243)</f>
        <v>953.02</v>
      </c>
      <c r="H244" s="169">
        <f t="shared" si="50"/>
        <v>0.43799999999999994</v>
      </c>
      <c r="I244" s="169">
        <f t="shared" si="50"/>
        <v>26.84</v>
      </c>
      <c r="J244" s="169">
        <f t="shared" si="50"/>
        <v>320.45000000000005</v>
      </c>
      <c r="K244" s="169">
        <f t="shared" si="50"/>
        <v>4.75</v>
      </c>
      <c r="L244" s="169">
        <f t="shared" si="50"/>
        <v>306.65999999999997</v>
      </c>
      <c r="M244" s="169">
        <f t="shared" si="50"/>
        <v>559.97</v>
      </c>
      <c r="N244" s="169">
        <f t="shared" si="50"/>
        <v>143.17000000000002</v>
      </c>
      <c r="O244" s="169">
        <f t="shared" si="50"/>
        <v>6.3</v>
      </c>
    </row>
    <row r="245" spans="1:15" s="185" customFormat="1" ht="18" customHeight="1" thickTop="1" x14ac:dyDescent="0.2">
      <c r="A245" s="354" t="s">
        <v>245</v>
      </c>
      <c r="B245" s="355"/>
      <c r="C245" s="233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1"/>
    </row>
    <row r="246" spans="1:15" s="55" customFormat="1" ht="15.75" customHeight="1" x14ac:dyDescent="0.2">
      <c r="A246" s="39" t="s">
        <v>207</v>
      </c>
      <c r="B246" s="52" t="s">
        <v>58</v>
      </c>
      <c r="C246" s="227">
        <v>200</v>
      </c>
      <c r="D246" s="53">
        <v>14.45</v>
      </c>
      <c r="E246" s="53">
        <v>21.16</v>
      </c>
      <c r="F246" s="53">
        <v>44.72</v>
      </c>
      <c r="G246" s="53">
        <v>442</v>
      </c>
      <c r="H246" s="53">
        <v>0.18</v>
      </c>
      <c r="I246" s="53">
        <v>0</v>
      </c>
      <c r="J246" s="53">
        <v>108</v>
      </c>
      <c r="K246" s="53">
        <v>0.92</v>
      </c>
      <c r="L246" s="53">
        <v>169.3</v>
      </c>
      <c r="M246" s="53">
        <v>154.30000000000001</v>
      </c>
      <c r="N246" s="53">
        <v>12.9</v>
      </c>
      <c r="O246" s="53">
        <v>0.51</v>
      </c>
    </row>
    <row r="247" spans="1:15" s="55" customFormat="1" ht="15.75" customHeight="1" x14ac:dyDescent="0.2">
      <c r="A247" s="37" t="s">
        <v>56</v>
      </c>
      <c r="B247" s="52" t="s">
        <v>57</v>
      </c>
      <c r="C247" s="227">
        <v>150</v>
      </c>
      <c r="D247" s="53">
        <v>4.6500000000000004</v>
      </c>
      <c r="E247" s="53">
        <v>0.3</v>
      </c>
      <c r="F247" s="53">
        <v>10.050000000000001</v>
      </c>
      <c r="G247" s="53">
        <v>60</v>
      </c>
      <c r="H247" s="53">
        <v>0.18</v>
      </c>
      <c r="I247" s="53">
        <v>15</v>
      </c>
      <c r="J247" s="53">
        <v>0.45</v>
      </c>
      <c r="K247" s="53">
        <v>0</v>
      </c>
      <c r="L247" s="53">
        <v>30</v>
      </c>
      <c r="M247" s="53">
        <v>62</v>
      </c>
      <c r="N247" s="53">
        <v>31.5</v>
      </c>
      <c r="O247" s="53">
        <v>1.05</v>
      </c>
    </row>
    <row r="248" spans="1:15" s="55" customFormat="1" ht="15.75" customHeight="1" x14ac:dyDescent="0.2">
      <c r="A248" s="37" t="s">
        <v>157</v>
      </c>
      <c r="B248" s="52" t="s">
        <v>59</v>
      </c>
      <c r="C248" s="227">
        <v>50</v>
      </c>
      <c r="D248" s="53">
        <v>3.8</v>
      </c>
      <c r="E248" s="53">
        <v>0.4</v>
      </c>
      <c r="F248" s="53">
        <v>24.6</v>
      </c>
      <c r="G248" s="53">
        <v>117.5</v>
      </c>
      <c r="H248" s="53">
        <v>5.5E-2</v>
      </c>
      <c r="I248" s="53">
        <v>0</v>
      </c>
      <c r="J248" s="53">
        <v>0</v>
      </c>
      <c r="K248" s="53">
        <v>0.55000000000000004</v>
      </c>
      <c r="L248" s="53">
        <v>10</v>
      </c>
      <c r="M248" s="53">
        <v>32.5</v>
      </c>
      <c r="N248" s="53">
        <v>7</v>
      </c>
      <c r="O248" s="53">
        <v>0.55000000000000004</v>
      </c>
    </row>
    <row r="249" spans="1:15" s="55" customFormat="1" ht="18" customHeight="1" x14ac:dyDescent="0.2">
      <c r="A249" s="37" t="s">
        <v>164</v>
      </c>
      <c r="B249" s="26" t="s">
        <v>94</v>
      </c>
      <c r="C249" s="227">
        <v>200</v>
      </c>
      <c r="D249" s="53">
        <v>0.3</v>
      </c>
      <c r="E249" s="53">
        <v>0</v>
      </c>
      <c r="F249" s="53">
        <v>20.100000000000001</v>
      </c>
      <c r="G249" s="53">
        <v>81</v>
      </c>
      <c r="H249" s="53">
        <v>0</v>
      </c>
      <c r="I249" s="53">
        <v>0.8</v>
      </c>
      <c r="J249" s="53">
        <v>0</v>
      </c>
      <c r="K249" s="53">
        <v>0</v>
      </c>
      <c r="L249" s="53">
        <v>10</v>
      </c>
      <c r="M249" s="53">
        <v>6</v>
      </c>
      <c r="N249" s="53">
        <v>3</v>
      </c>
      <c r="O249" s="54">
        <v>0.6</v>
      </c>
    </row>
    <row r="250" spans="1:15" s="185" customFormat="1" ht="18" customHeight="1" thickBot="1" x14ac:dyDescent="0.25">
      <c r="A250" s="338" t="s">
        <v>246</v>
      </c>
      <c r="B250" s="307"/>
      <c r="C250" s="168">
        <f>C246+C247+C248+C249</f>
        <v>600</v>
      </c>
      <c r="D250" s="155">
        <f>SUM(D246:D249)</f>
        <v>23.200000000000003</v>
      </c>
      <c r="E250" s="155">
        <f t="shared" ref="E250:O250" si="51">SUM(E246:E249)</f>
        <v>21.86</v>
      </c>
      <c r="F250" s="155">
        <f t="shared" si="51"/>
        <v>99.47</v>
      </c>
      <c r="G250" s="155">
        <f>SUM(G246:G249)</f>
        <v>700.5</v>
      </c>
      <c r="H250" s="155">
        <f t="shared" si="51"/>
        <v>0.41499999999999998</v>
      </c>
      <c r="I250" s="155">
        <f t="shared" si="51"/>
        <v>15.8</v>
      </c>
      <c r="J250" s="155">
        <f t="shared" si="51"/>
        <v>108.45</v>
      </c>
      <c r="K250" s="155">
        <f t="shared" si="51"/>
        <v>1.4700000000000002</v>
      </c>
      <c r="L250" s="155">
        <f t="shared" si="51"/>
        <v>219.3</v>
      </c>
      <c r="M250" s="155">
        <f t="shared" si="51"/>
        <v>254.8</v>
      </c>
      <c r="N250" s="155">
        <f t="shared" si="51"/>
        <v>54.4</v>
      </c>
      <c r="O250" s="155">
        <f t="shared" si="51"/>
        <v>2.7100000000000004</v>
      </c>
    </row>
    <row r="251" spans="1:15" s="185" customFormat="1" ht="18" customHeight="1" thickTop="1" x14ac:dyDescent="0.2">
      <c r="A251" s="354" t="s">
        <v>249</v>
      </c>
      <c r="B251" s="355"/>
      <c r="C251" s="230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7"/>
    </row>
    <row r="252" spans="1:15" s="56" customFormat="1" ht="18" customHeight="1" x14ac:dyDescent="0.2">
      <c r="A252" s="37" t="s">
        <v>172</v>
      </c>
      <c r="B252" s="52" t="s">
        <v>100</v>
      </c>
      <c r="C252" s="227">
        <v>250</v>
      </c>
      <c r="D252" s="53">
        <v>7.25</v>
      </c>
      <c r="E252" s="53">
        <v>6.25</v>
      </c>
      <c r="F252" s="53">
        <v>10</v>
      </c>
      <c r="G252" s="53">
        <v>125</v>
      </c>
      <c r="H252" s="53">
        <v>0.1</v>
      </c>
      <c r="I252" s="53">
        <v>1.75</v>
      </c>
      <c r="J252" s="53">
        <v>0.05</v>
      </c>
      <c r="K252" s="53">
        <v>0</v>
      </c>
      <c r="L252" s="53">
        <v>300</v>
      </c>
      <c r="M252" s="53">
        <v>225</v>
      </c>
      <c r="N252" s="53">
        <v>35</v>
      </c>
      <c r="O252" s="54">
        <v>0.25</v>
      </c>
    </row>
    <row r="253" spans="1:15" s="56" customFormat="1" ht="18" customHeight="1" x14ac:dyDescent="0.2">
      <c r="A253" s="40" t="s">
        <v>176</v>
      </c>
      <c r="B253" s="22" t="s">
        <v>175</v>
      </c>
      <c r="C253" s="234">
        <v>100</v>
      </c>
      <c r="D253" s="222">
        <v>8.4</v>
      </c>
      <c r="E253" s="222">
        <v>16.600000000000001</v>
      </c>
      <c r="F253" s="222">
        <v>87.8</v>
      </c>
      <c r="G253" s="222">
        <v>534</v>
      </c>
      <c r="H253" s="220">
        <v>0.1</v>
      </c>
      <c r="I253" s="220">
        <v>0</v>
      </c>
      <c r="J253" s="220">
        <v>0.08</v>
      </c>
      <c r="K253" s="220">
        <v>1.1200000000000001</v>
      </c>
      <c r="L253" s="220">
        <v>13.33</v>
      </c>
      <c r="M253" s="220">
        <v>53.3</v>
      </c>
      <c r="N253" s="220">
        <v>10</v>
      </c>
      <c r="O253" s="220">
        <v>0.83</v>
      </c>
    </row>
    <row r="254" spans="1:15" s="185" customFormat="1" ht="18" customHeight="1" thickBot="1" x14ac:dyDescent="0.25">
      <c r="A254" s="377" t="s">
        <v>247</v>
      </c>
      <c r="B254" s="378"/>
      <c r="C254" s="168">
        <f>SUM(C252:C253)</f>
        <v>350</v>
      </c>
      <c r="D254" s="155">
        <f t="shared" ref="D254:O254" si="52">SUM(D252:D253)</f>
        <v>15.65</v>
      </c>
      <c r="E254" s="155">
        <f t="shared" si="52"/>
        <v>22.85</v>
      </c>
      <c r="F254" s="155">
        <f t="shared" si="52"/>
        <v>97.8</v>
      </c>
      <c r="G254" s="155">
        <f>SUM(G252:G253)</f>
        <v>659</v>
      </c>
      <c r="H254" s="155">
        <f t="shared" si="52"/>
        <v>0.2</v>
      </c>
      <c r="I254" s="155">
        <f t="shared" si="52"/>
        <v>1.75</v>
      </c>
      <c r="J254" s="155">
        <f t="shared" si="52"/>
        <v>0.13</v>
      </c>
      <c r="K254" s="155">
        <f t="shared" si="52"/>
        <v>1.1200000000000001</v>
      </c>
      <c r="L254" s="155">
        <f t="shared" si="52"/>
        <v>313.33</v>
      </c>
      <c r="M254" s="155">
        <f t="shared" si="52"/>
        <v>278.3</v>
      </c>
      <c r="N254" s="155">
        <f t="shared" si="52"/>
        <v>45</v>
      </c>
      <c r="O254" s="155">
        <f t="shared" si="52"/>
        <v>1.08</v>
      </c>
    </row>
    <row r="255" spans="1:15" s="185" customFormat="1" ht="18" customHeight="1" thickTop="1" thickBot="1" x14ac:dyDescent="0.25">
      <c r="A255" s="379" t="s">
        <v>309</v>
      </c>
      <c r="B255" s="380"/>
      <c r="C255" s="235"/>
      <c r="D255" s="163">
        <f>D236+D244+D250</f>
        <v>81.17</v>
      </c>
      <c r="E255" s="163">
        <f t="shared" ref="E255:O255" si="53">E236+E244+E250</f>
        <v>79.22999999999999</v>
      </c>
      <c r="F255" s="163">
        <f t="shared" si="53"/>
        <v>342.6</v>
      </c>
      <c r="G255" s="163">
        <f t="shared" si="53"/>
        <v>2384.52</v>
      </c>
      <c r="H255" s="163">
        <f t="shared" si="53"/>
        <v>1.2029999999999998</v>
      </c>
      <c r="I255" s="163">
        <f t="shared" si="53"/>
        <v>102.9</v>
      </c>
      <c r="J255" s="163">
        <f t="shared" si="53"/>
        <v>550.16000000000008</v>
      </c>
      <c r="K255" s="163">
        <f t="shared" si="53"/>
        <v>6.98</v>
      </c>
      <c r="L255" s="163">
        <f t="shared" si="53"/>
        <v>945.27</v>
      </c>
      <c r="M255" s="163">
        <f t="shared" si="53"/>
        <v>1081.17</v>
      </c>
      <c r="N255" s="163">
        <f t="shared" si="53"/>
        <v>234.82000000000002</v>
      </c>
      <c r="O255" s="163">
        <f t="shared" si="53"/>
        <v>12.620000000000001</v>
      </c>
    </row>
    <row r="256" spans="1:15" s="185" customFormat="1" ht="18" customHeight="1" thickTop="1" x14ac:dyDescent="0.2">
      <c r="A256" s="366" t="s">
        <v>266</v>
      </c>
      <c r="B256" s="367"/>
      <c r="C256" s="368"/>
      <c r="D256" s="189">
        <f>D236+D244+D254</f>
        <v>73.62</v>
      </c>
      <c r="E256" s="189">
        <f t="shared" ref="E256:O256" si="54">E236+E244+E254</f>
        <v>80.22</v>
      </c>
      <c r="F256" s="189">
        <f t="shared" si="54"/>
        <v>340.93</v>
      </c>
      <c r="G256" s="189">
        <f t="shared" si="54"/>
        <v>2343.02</v>
      </c>
      <c r="H256" s="189">
        <f t="shared" si="54"/>
        <v>0.98799999999999999</v>
      </c>
      <c r="I256" s="189">
        <f t="shared" si="54"/>
        <v>88.850000000000009</v>
      </c>
      <c r="J256" s="189">
        <f t="shared" si="54"/>
        <v>441.84000000000003</v>
      </c>
      <c r="K256" s="189">
        <f t="shared" si="54"/>
        <v>6.63</v>
      </c>
      <c r="L256" s="189">
        <f t="shared" si="54"/>
        <v>1039.3</v>
      </c>
      <c r="M256" s="189">
        <f t="shared" si="54"/>
        <v>1104.67</v>
      </c>
      <c r="N256" s="189">
        <f t="shared" si="54"/>
        <v>225.42000000000002</v>
      </c>
      <c r="O256" s="189">
        <f t="shared" si="54"/>
        <v>10.99</v>
      </c>
    </row>
    <row r="257" spans="1:16" s="185" customFormat="1" ht="18" customHeight="1" x14ac:dyDescent="0.2">
      <c r="A257" s="381" t="s">
        <v>32</v>
      </c>
      <c r="B257" s="381"/>
      <c r="C257" s="182"/>
      <c r="D257" s="136">
        <f>D236+D244+D250+D254</f>
        <v>96.820000000000007</v>
      </c>
      <c r="E257" s="136">
        <f t="shared" ref="E257:O257" si="55">E236+E244+E250+E254</f>
        <v>102.07999999999998</v>
      </c>
      <c r="F257" s="136">
        <f t="shared" si="55"/>
        <v>440.40000000000003</v>
      </c>
      <c r="G257" s="136">
        <f t="shared" si="55"/>
        <v>3043.52</v>
      </c>
      <c r="H257" s="136">
        <f t="shared" si="55"/>
        <v>1.4029999999999998</v>
      </c>
      <c r="I257" s="136">
        <f t="shared" si="55"/>
        <v>104.65</v>
      </c>
      <c r="J257" s="136">
        <f t="shared" si="55"/>
        <v>550.29000000000008</v>
      </c>
      <c r="K257" s="136">
        <f t="shared" si="55"/>
        <v>8.1000000000000014</v>
      </c>
      <c r="L257" s="136">
        <f t="shared" si="55"/>
        <v>1258.5999999999999</v>
      </c>
      <c r="M257" s="136">
        <f t="shared" si="55"/>
        <v>1359.47</v>
      </c>
      <c r="N257" s="136">
        <f t="shared" si="55"/>
        <v>279.82000000000005</v>
      </c>
      <c r="O257" s="136">
        <f t="shared" si="55"/>
        <v>13.700000000000001</v>
      </c>
    </row>
    <row r="258" spans="1:16" s="185" customFormat="1" ht="28.5" customHeight="1" x14ac:dyDescent="0.2">
      <c r="A258" s="193"/>
      <c r="B258" s="193"/>
      <c r="C258" s="193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384"/>
      <c r="O258" s="384"/>
    </row>
    <row r="259" spans="1:16" s="185" customFormat="1" ht="28.5" customHeight="1" x14ac:dyDescent="0.2">
      <c r="A259" s="150"/>
      <c r="B259" s="150"/>
      <c r="C259" s="150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341" t="s">
        <v>223</v>
      </c>
      <c r="O259" s="341"/>
    </row>
    <row r="260" spans="1:16" s="185" customFormat="1" ht="18" customHeight="1" thickBot="1" x14ac:dyDescent="0.3">
      <c r="A260" s="149" t="s">
        <v>33</v>
      </c>
      <c r="B260" s="150"/>
      <c r="C260" s="150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</row>
    <row r="261" spans="1:16" s="185" customFormat="1" ht="18" customHeight="1" thickTop="1" x14ac:dyDescent="0.2">
      <c r="A261" s="342" t="s">
        <v>2</v>
      </c>
      <c r="B261" s="344" t="s">
        <v>35</v>
      </c>
      <c r="C261" s="344" t="s">
        <v>3</v>
      </c>
      <c r="D261" s="346" t="s">
        <v>4</v>
      </c>
      <c r="E261" s="346"/>
      <c r="F261" s="346"/>
      <c r="G261" s="346" t="s">
        <v>5</v>
      </c>
      <c r="H261" s="346" t="s">
        <v>6</v>
      </c>
      <c r="I261" s="346"/>
      <c r="J261" s="346"/>
      <c r="K261" s="346"/>
      <c r="L261" s="346" t="s">
        <v>7</v>
      </c>
      <c r="M261" s="346"/>
      <c r="N261" s="346"/>
      <c r="O261" s="348"/>
    </row>
    <row r="262" spans="1:16" s="185" customFormat="1" ht="18" customHeight="1" thickBot="1" x14ac:dyDescent="0.25">
      <c r="A262" s="343"/>
      <c r="B262" s="345"/>
      <c r="C262" s="345"/>
      <c r="D262" s="228" t="s">
        <v>8</v>
      </c>
      <c r="E262" s="228" t="s">
        <v>9</v>
      </c>
      <c r="F262" s="228" t="s">
        <v>10</v>
      </c>
      <c r="G262" s="347"/>
      <c r="H262" s="228" t="s">
        <v>11</v>
      </c>
      <c r="I262" s="228" t="s">
        <v>12</v>
      </c>
      <c r="J262" s="228" t="s">
        <v>13</v>
      </c>
      <c r="K262" s="228" t="s">
        <v>14</v>
      </c>
      <c r="L262" s="228" t="s">
        <v>15</v>
      </c>
      <c r="M262" s="228" t="s">
        <v>16</v>
      </c>
      <c r="N262" s="228" t="s">
        <v>37</v>
      </c>
      <c r="O262" s="151" t="s">
        <v>17</v>
      </c>
      <c r="P262" s="55"/>
    </row>
    <row r="263" spans="1:16" s="185" customFormat="1" ht="18" customHeight="1" thickTop="1" x14ac:dyDescent="0.2">
      <c r="A263" s="334" t="s">
        <v>18</v>
      </c>
      <c r="B263" s="335"/>
      <c r="C263" s="152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67"/>
      <c r="P263" s="146"/>
    </row>
    <row r="264" spans="1:16" s="55" customFormat="1" ht="18" customHeight="1" x14ac:dyDescent="0.2">
      <c r="A264" s="37" t="s">
        <v>186</v>
      </c>
      <c r="B264" s="20" t="s">
        <v>153</v>
      </c>
      <c r="C264" s="227">
        <v>70</v>
      </c>
      <c r="D264" s="53">
        <v>11.4</v>
      </c>
      <c r="E264" s="53">
        <v>9.6</v>
      </c>
      <c r="F264" s="53">
        <v>21.2</v>
      </c>
      <c r="G264" s="53">
        <v>216.8</v>
      </c>
      <c r="H264" s="53">
        <v>0.1</v>
      </c>
      <c r="I264" s="53">
        <v>0</v>
      </c>
      <c r="J264" s="53">
        <v>75</v>
      </c>
      <c r="K264" s="53">
        <v>0.28000000000000003</v>
      </c>
      <c r="L264" s="53">
        <v>128.22</v>
      </c>
      <c r="M264" s="53">
        <v>102.1</v>
      </c>
      <c r="N264" s="53">
        <v>9</v>
      </c>
      <c r="O264" s="53">
        <v>0.9</v>
      </c>
      <c r="P264" s="146"/>
    </row>
    <row r="265" spans="1:16" s="146" customFormat="1" ht="18" customHeight="1" x14ac:dyDescent="0.2">
      <c r="A265" s="37" t="s">
        <v>200</v>
      </c>
      <c r="B265" s="52" t="s">
        <v>97</v>
      </c>
      <c r="C265" s="227">
        <v>250</v>
      </c>
      <c r="D265" s="53">
        <v>10.47</v>
      </c>
      <c r="E265" s="53">
        <v>15</v>
      </c>
      <c r="F265" s="53">
        <v>53.65</v>
      </c>
      <c r="G265" s="53">
        <v>410.55</v>
      </c>
      <c r="H265" s="53">
        <v>0.26</v>
      </c>
      <c r="I265" s="53">
        <v>0</v>
      </c>
      <c r="J265" s="53">
        <v>240</v>
      </c>
      <c r="K265" s="53">
        <v>0.08</v>
      </c>
      <c r="L265" s="53">
        <v>49.31</v>
      </c>
      <c r="M265" s="53">
        <v>159.33000000000001</v>
      </c>
      <c r="N265" s="53">
        <v>39.700000000000003</v>
      </c>
      <c r="O265" s="53">
        <v>0.26</v>
      </c>
      <c r="P265" s="185"/>
    </row>
    <row r="266" spans="1:16" s="146" customFormat="1" ht="18" customHeight="1" x14ac:dyDescent="0.2">
      <c r="A266" s="139" t="s">
        <v>161</v>
      </c>
      <c r="B266" s="127" t="s">
        <v>69</v>
      </c>
      <c r="C266" s="128">
        <v>100</v>
      </c>
      <c r="D266" s="129">
        <v>0.4</v>
      </c>
      <c r="E266" s="129">
        <v>0.4</v>
      </c>
      <c r="F266" s="129">
        <v>9.8000000000000007</v>
      </c>
      <c r="G266" s="129">
        <v>47</v>
      </c>
      <c r="H266" s="129">
        <v>0.03</v>
      </c>
      <c r="I266" s="129">
        <v>10</v>
      </c>
      <c r="J266" s="129">
        <v>0</v>
      </c>
      <c r="K266" s="129">
        <v>0.2</v>
      </c>
      <c r="L266" s="129">
        <v>16</v>
      </c>
      <c r="M266" s="129">
        <v>11</v>
      </c>
      <c r="N266" s="129">
        <v>9</v>
      </c>
      <c r="O266" s="130">
        <v>2.2000000000000002</v>
      </c>
      <c r="P266" s="185"/>
    </row>
    <row r="267" spans="1:16" s="146" customFormat="1" ht="18" customHeight="1" x14ac:dyDescent="0.2">
      <c r="A267" s="37" t="s">
        <v>162</v>
      </c>
      <c r="B267" s="52" t="s">
        <v>67</v>
      </c>
      <c r="C267" s="227">
        <v>200</v>
      </c>
      <c r="D267" s="53">
        <v>0.1</v>
      </c>
      <c r="E267" s="53">
        <v>0</v>
      </c>
      <c r="F267" s="53">
        <v>15.2</v>
      </c>
      <c r="G267" s="53">
        <v>61</v>
      </c>
      <c r="H267" s="53">
        <v>0</v>
      </c>
      <c r="I267" s="53">
        <v>2.8</v>
      </c>
      <c r="J267" s="53">
        <v>0</v>
      </c>
      <c r="K267" s="53">
        <v>0</v>
      </c>
      <c r="L267" s="53">
        <v>14.2</v>
      </c>
      <c r="M267" s="53">
        <v>4</v>
      </c>
      <c r="N267" s="53">
        <v>2</v>
      </c>
      <c r="O267" s="54">
        <v>0.4</v>
      </c>
      <c r="P267" s="185"/>
    </row>
    <row r="268" spans="1:16" s="185" customFormat="1" ht="18" customHeight="1" thickBot="1" x14ac:dyDescent="0.25">
      <c r="A268" s="338" t="s">
        <v>19</v>
      </c>
      <c r="B268" s="307"/>
      <c r="C268" s="168">
        <f t="shared" ref="C268:O268" si="56">SUM(C264:C267)</f>
        <v>620</v>
      </c>
      <c r="D268" s="155">
        <f t="shared" si="56"/>
        <v>22.37</v>
      </c>
      <c r="E268" s="155">
        <f t="shared" si="56"/>
        <v>25</v>
      </c>
      <c r="F268" s="155">
        <f t="shared" si="56"/>
        <v>99.85</v>
      </c>
      <c r="G268" s="155">
        <f>SUM(G264:G267)</f>
        <v>735.35</v>
      </c>
      <c r="H268" s="155">
        <f t="shared" si="56"/>
        <v>0.39</v>
      </c>
      <c r="I268" s="155">
        <f t="shared" si="56"/>
        <v>12.8</v>
      </c>
      <c r="J268" s="155">
        <f t="shared" si="56"/>
        <v>315</v>
      </c>
      <c r="K268" s="155">
        <f t="shared" si="56"/>
        <v>0.56000000000000005</v>
      </c>
      <c r="L268" s="155">
        <f t="shared" si="56"/>
        <v>207.73</v>
      </c>
      <c r="M268" s="155">
        <f t="shared" si="56"/>
        <v>276.43</v>
      </c>
      <c r="N268" s="155">
        <f t="shared" si="56"/>
        <v>59.7</v>
      </c>
      <c r="O268" s="155">
        <f t="shared" si="56"/>
        <v>3.7600000000000002</v>
      </c>
    </row>
    <row r="269" spans="1:16" s="185" customFormat="1" ht="18" customHeight="1" thickTop="1" x14ac:dyDescent="0.2">
      <c r="A269" s="382" t="s">
        <v>20</v>
      </c>
      <c r="B269" s="383"/>
      <c r="C269" s="172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7"/>
      <c r="P269" s="148"/>
    </row>
    <row r="270" spans="1:16" s="185" customFormat="1" ht="18" customHeight="1" x14ac:dyDescent="0.2">
      <c r="A270" s="39" t="s">
        <v>163</v>
      </c>
      <c r="B270" s="52" t="s">
        <v>297</v>
      </c>
      <c r="C270" s="227">
        <v>100</v>
      </c>
      <c r="D270" s="53">
        <v>2.4</v>
      </c>
      <c r="E270" s="53">
        <v>7.1</v>
      </c>
      <c r="F270" s="53">
        <v>10.4</v>
      </c>
      <c r="G270" s="53">
        <v>115</v>
      </c>
      <c r="H270" s="53">
        <v>0.03</v>
      </c>
      <c r="I270" s="53">
        <v>7.9</v>
      </c>
      <c r="J270" s="53">
        <v>0</v>
      </c>
      <c r="K270" s="53">
        <v>3.8</v>
      </c>
      <c r="L270" s="53">
        <v>44</v>
      </c>
      <c r="M270" s="53">
        <v>58</v>
      </c>
      <c r="N270" s="53">
        <v>30</v>
      </c>
      <c r="O270" s="53">
        <v>1.7</v>
      </c>
      <c r="P270" s="55"/>
    </row>
    <row r="271" spans="1:16" s="148" customFormat="1" ht="18" customHeight="1" x14ac:dyDescent="0.2">
      <c r="A271" s="141" t="s">
        <v>139</v>
      </c>
      <c r="B271" s="127" t="s">
        <v>114</v>
      </c>
      <c r="C271" s="128" t="s">
        <v>119</v>
      </c>
      <c r="D271" s="129">
        <v>6.64</v>
      </c>
      <c r="E271" s="129">
        <v>8.06</v>
      </c>
      <c r="F271" s="129">
        <v>24.02</v>
      </c>
      <c r="G271" s="129">
        <v>178.99</v>
      </c>
      <c r="H271" s="129">
        <v>0.11</v>
      </c>
      <c r="I271" s="129">
        <v>8.58</v>
      </c>
      <c r="J271" s="129">
        <v>123.8</v>
      </c>
      <c r="K271" s="129">
        <v>1.4359999999999999</v>
      </c>
      <c r="L271" s="129">
        <v>132.05000000000001</v>
      </c>
      <c r="M271" s="129">
        <v>171.19</v>
      </c>
      <c r="N271" s="129">
        <v>10.17</v>
      </c>
      <c r="O271" s="130">
        <v>7.0000000000000007E-2</v>
      </c>
      <c r="P271" s="55"/>
    </row>
    <row r="272" spans="1:16" s="55" customFormat="1" ht="18" customHeight="1" x14ac:dyDescent="0.2">
      <c r="A272" s="63" t="s">
        <v>288</v>
      </c>
      <c r="B272" s="24" t="s">
        <v>289</v>
      </c>
      <c r="C272" s="25">
        <v>100</v>
      </c>
      <c r="D272" s="41">
        <v>11.41</v>
      </c>
      <c r="E272" s="41">
        <v>15.08</v>
      </c>
      <c r="F272" s="41">
        <v>15.68</v>
      </c>
      <c r="G272" s="41">
        <v>278.49</v>
      </c>
      <c r="H272" s="41">
        <v>0.12</v>
      </c>
      <c r="I272" s="41">
        <v>1.3</v>
      </c>
      <c r="J272" s="41">
        <v>153</v>
      </c>
      <c r="K272" s="41">
        <v>0</v>
      </c>
      <c r="L272" s="41">
        <v>187.69</v>
      </c>
      <c r="M272" s="41">
        <v>23.2</v>
      </c>
      <c r="N272" s="41">
        <v>0</v>
      </c>
      <c r="O272" s="64">
        <v>0.5</v>
      </c>
      <c r="P272" s="185"/>
    </row>
    <row r="273" spans="1:16" s="55" customFormat="1" ht="18" customHeight="1" x14ac:dyDescent="0.2">
      <c r="A273" s="187" t="s">
        <v>295</v>
      </c>
      <c r="B273" s="178" t="s">
        <v>283</v>
      </c>
      <c r="C273" s="179">
        <v>220</v>
      </c>
      <c r="D273" s="180">
        <v>8.3000000000000007</v>
      </c>
      <c r="E273" s="180">
        <v>1.0009999999999999</v>
      </c>
      <c r="F273" s="180">
        <v>42.59</v>
      </c>
      <c r="G273" s="180">
        <v>212.52</v>
      </c>
      <c r="H273" s="41">
        <v>8.7999999999999995E-2</v>
      </c>
      <c r="I273" s="41">
        <v>3.3000000000000002E-2</v>
      </c>
      <c r="J273" s="41">
        <v>220</v>
      </c>
      <c r="K273" s="41">
        <v>1.1659999999999999</v>
      </c>
      <c r="L273" s="41">
        <v>8.36</v>
      </c>
      <c r="M273" s="41">
        <v>47.89</v>
      </c>
      <c r="N273" s="41">
        <v>11.88</v>
      </c>
      <c r="O273" s="64">
        <v>0.58299999999999996</v>
      </c>
      <c r="P273" s="185"/>
    </row>
    <row r="274" spans="1:16" s="185" customFormat="1" ht="18" customHeight="1" x14ac:dyDescent="0.2">
      <c r="A274" s="77" t="s">
        <v>160</v>
      </c>
      <c r="B274" s="52" t="s">
        <v>44</v>
      </c>
      <c r="C274" s="227">
        <v>55</v>
      </c>
      <c r="D274" s="53">
        <v>3.63</v>
      </c>
      <c r="E274" s="53">
        <v>0.66</v>
      </c>
      <c r="F274" s="53">
        <v>18.37</v>
      </c>
      <c r="G274" s="53">
        <v>95.7</v>
      </c>
      <c r="H274" s="53">
        <v>9.8999999999999991E-2</v>
      </c>
      <c r="I274" s="53">
        <v>0</v>
      </c>
      <c r="J274" s="53">
        <v>0</v>
      </c>
      <c r="K274" s="53">
        <v>0.77</v>
      </c>
      <c r="L274" s="53">
        <v>19.25</v>
      </c>
      <c r="M274" s="53">
        <v>86.9</v>
      </c>
      <c r="N274" s="53">
        <v>25.85</v>
      </c>
      <c r="O274" s="53">
        <v>2.145</v>
      </c>
      <c r="P274" s="56"/>
    </row>
    <row r="275" spans="1:16" s="185" customFormat="1" ht="18" customHeight="1" x14ac:dyDescent="0.2">
      <c r="A275" s="37" t="s">
        <v>169</v>
      </c>
      <c r="B275" s="52" t="s">
        <v>73</v>
      </c>
      <c r="C275" s="227">
        <v>200</v>
      </c>
      <c r="D275" s="53">
        <v>0.7</v>
      </c>
      <c r="E275" s="53">
        <v>0.3</v>
      </c>
      <c r="F275" s="53">
        <v>21.23</v>
      </c>
      <c r="G275" s="53">
        <v>97</v>
      </c>
      <c r="H275" s="18">
        <v>0.01</v>
      </c>
      <c r="I275" s="18">
        <v>70</v>
      </c>
      <c r="J275" s="18">
        <v>0</v>
      </c>
      <c r="K275" s="18">
        <v>0</v>
      </c>
      <c r="L275" s="18">
        <v>12</v>
      </c>
      <c r="M275" s="18">
        <v>3</v>
      </c>
      <c r="N275" s="18">
        <v>3</v>
      </c>
      <c r="O275" s="19">
        <v>1.5</v>
      </c>
      <c r="P275" s="56"/>
    </row>
    <row r="276" spans="1:16" s="56" customFormat="1" ht="18" customHeight="1" thickBot="1" x14ac:dyDescent="0.25">
      <c r="A276" s="338" t="s">
        <v>21</v>
      </c>
      <c r="B276" s="307"/>
      <c r="C276" s="168">
        <v>1035</v>
      </c>
      <c r="D276" s="155">
        <f t="shared" ref="D276:O276" si="57">SUM(D270:D275)</f>
        <v>33.080000000000005</v>
      </c>
      <c r="E276" s="155">
        <f t="shared" si="57"/>
        <v>32.201000000000001</v>
      </c>
      <c r="F276" s="155">
        <f t="shared" si="57"/>
        <v>132.29</v>
      </c>
      <c r="G276" s="155">
        <f t="shared" si="57"/>
        <v>977.7</v>
      </c>
      <c r="H276" s="155">
        <f t="shared" si="57"/>
        <v>0.45699999999999996</v>
      </c>
      <c r="I276" s="155">
        <f t="shared" si="57"/>
        <v>87.813000000000002</v>
      </c>
      <c r="J276" s="155">
        <f t="shared" si="57"/>
        <v>496.8</v>
      </c>
      <c r="K276" s="155">
        <f t="shared" si="57"/>
        <v>7.1719999999999988</v>
      </c>
      <c r="L276" s="155">
        <f t="shared" si="57"/>
        <v>403.35</v>
      </c>
      <c r="M276" s="155">
        <f t="shared" si="57"/>
        <v>390.17999999999995</v>
      </c>
      <c r="N276" s="155">
        <f t="shared" si="57"/>
        <v>80.900000000000006</v>
      </c>
      <c r="O276" s="155">
        <f t="shared" si="57"/>
        <v>6.4979999999999993</v>
      </c>
      <c r="P276" s="185"/>
    </row>
    <row r="277" spans="1:16" s="56" customFormat="1" ht="18" customHeight="1" thickTop="1" x14ac:dyDescent="0.2">
      <c r="A277" s="354" t="s">
        <v>245</v>
      </c>
      <c r="B277" s="355"/>
      <c r="C277" s="158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60"/>
      <c r="P277" s="185"/>
    </row>
    <row r="278" spans="1:16" s="185" customFormat="1" ht="18" customHeight="1" x14ac:dyDescent="0.2">
      <c r="A278" s="40" t="s">
        <v>315</v>
      </c>
      <c r="B278" s="51" t="s">
        <v>116</v>
      </c>
      <c r="C278" s="25">
        <v>180</v>
      </c>
      <c r="D278" s="41">
        <v>21.34</v>
      </c>
      <c r="E278" s="41">
        <v>23.04</v>
      </c>
      <c r="F278" s="41">
        <v>47.99</v>
      </c>
      <c r="G278" s="41">
        <v>473.99</v>
      </c>
      <c r="H278" s="41">
        <v>0.12</v>
      </c>
      <c r="I278" s="41">
        <v>0.53</v>
      </c>
      <c r="J278" s="41">
        <v>0.12</v>
      </c>
      <c r="K278" s="41">
        <v>1.07</v>
      </c>
      <c r="L278" s="41">
        <v>273.33</v>
      </c>
      <c r="M278" s="41">
        <v>410.7</v>
      </c>
      <c r="N278" s="41">
        <v>42.7</v>
      </c>
      <c r="O278" s="41">
        <v>1</v>
      </c>
    </row>
    <row r="279" spans="1:16" s="185" customFormat="1" ht="18" customHeight="1" x14ac:dyDescent="0.2">
      <c r="A279" s="69" t="s">
        <v>316</v>
      </c>
      <c r="B279" s="52" t="s">
        <v>232</v>
      </c>
      <c r="C279" s="227">
        <v>70</v>
      </c>
      <c r="D279" s="53">
        <v>0.14000000000000001</v>
      </c>
      <c r="E279" s="53">
        <v>3.5000000000000003E-2</v>
      </c>
      <c r="F279" s="53">
        <v>14.58</v>
      </c>
      <c r="G279" s="53">
        <v>59.2</v>
      </c>
      <c r="H279" s="53">
        <v>0.01</v>
      </c>
      <c r="I279" s="53">
        <v>0.876</v>
      </c>
      <c r="J279" s="53">
        <v>0</v>
      </c>
      <c r="K279" s="53">
        <v>0</v>
      </c>
      <c r="L279" s="53">
        <v>1.5</v>
      </c>
      <c r="M279" s="53">
        <v>1.3</v>
      </c>
      <c r="N279" s="53">
        <v>3.5</v>
      </c>
      <c r="O279" s="60">
        <v>0.15</v>
      </c>
    </row>
    <row r="280" spans="1:16" s="185" customFormat="1" ht="18" customHeight="1" x14ac:dyDescent="0.2">
      <c r="A280" s="141" t="s">
        <v>161</v>
      </c>
      <c r="B280" s="127" t="s">
        <v>54</v>
      </c>
      <c r="C280" s="128">
        <v>150</v>
      </c>
      <c r="D280" s="129">
        <v>0.6</v>
      </c>
      <c r="E280" s="129">
        <v>0.45</v>
      </c>
      <c r="F280" s="129">
        <v>15.45</v>
      </c>
      <c r="G280" s="129">
        <v>70.5</v>
      </c>
      <c r="H280" s="129">
        <v>0.03</v>
      </c>
      <c r="I280" s="129">
        <v>7.5</v>
      </c>
      <c r="J280" s="129">
        <v>0</v>
      </c>
      <c r="K280" s="129">
        <v>0.6</v>
      </c>
      <c r="L280" s="129">
        <v>28.5</v>
      </c>
      <c r="M280" s="129">
        <v>18</v>
      </c>
      <c r="N280" s="129">
        <v>24</v>
      </c>
      <c r="O280" s="130">
        <v>3.45</v>
      </c>
    </row>
    <row r="281" spans="1:16" s="185" customFormat="1" ht="18" customHeight="1" x14ac:dyDescent="0.2">
      <c r="A281" s="197" t="s">
        <v>164</v>
      </c>
      <c r="B281" s="181" t="s">
        <v>88</v>
      </c>
      <c r="C281" s="196">
        <v>200</v>
      </c>
      <c r="D281" s="137">
        <v>0.3</v>
      </c>
      <c r="E281" s="137">
        <v>0</v>
      </c>
      <c r="F281" s="137">
        <v>20.100000000000001</v>
      </c>
      <c r="G281" s="137">
        <v>81</v>
      </c>
      <c r="H281" s="137">
        <v>0</v>
      </c>
      <c r="I281" s="137">
        <v>0.8</v>
      </c>
      <c r="J281" s="137">
        <v>0</v>
      </c>
      <c r="K281" s="137">
        <v>0</v>
      </c>
      <c r="L281" s="137">
        <v>10</v>
      </c>
      <c r="M281" s="137">
        <v>6</v>
      </c>
      <c r="N281" s="137">
        <v>3</v>
      </c>
      <c r="O281" s="138">
        <v>0.6</v>
      </c>
    </row>
    <row r="282" spans="1:16" s="185" customFormat="1" ht="18" customHeight="1" thickBot="1" x14ac:dyDescent="0.25">
      <c r="A282" s="338" t="s">
        <v>246</v>
      </c>
      <c r="B282" s="307"/>
      <c r="C282" s="168">
        <f>C278+C279+C280+C281</f>
        <v>600</v>
      </c>
      <c r="D282" s="155">
        <f t="shared" ref="D282:O282" si="58">SUM(D278:D281)</f>
        <v>22.380000000000003</v>
      </c>
      <c r="E282" s="155">
        <f t="shared" si="58"/>
        <v>23.524999999999999</v>
      </c>
      <c r="F282" s="155">
        <f t="shared" si="58"/>
        <v>98.12</v>
      </c>
      <c r="G282" s="155">
        <f t="shared" si="58"/>
        <v>684.69</v>
      </c>
      <c r="H282" s="155">
        <f t="shared" si="58"/>
        <v>0.16</v>
      </c>
      <c r="I282" s="155">
        <f t="shared" si="58"/>
        <v>9.7060000000000013</v>
      </c>
      <c r="J282" s="155">
        <f t="shared" si="58"/>
        <v>0.12</v>
      </c>
      <c r="K282" s="155">
        <f t="shared" si="58"/>
        <v>1.67</v>
      </c>
      <c r="L282" s="155">
        <f t="shared" si="58"/>
        <v>313.33</v>
      </c>
      <c r="M282" s="155">
        <f t="shared" si="58"/>
        <v>436</v>
      </c>
      <c r="N282" s="155">
        <f t="shared" si="58"/>
        <v>73.2</v>
      </c>
      <c r="O282" s="155">
        <f t="shared" si="58"/>
        <v>5.1999999999999993</v>
      </c>
    </row>
    <row r="283" spans="1:16" s="185" customFormat="1" ht="18" customHeight="1" thickTop="1" x14ac:dyDescent="0.2">
      <c r="A283" s="354" t="s">
        <v>249</v>
      </c>
      <c r="B283" s="355"/>
      <c r="C283" s="230"/>
      <c r="D283" s="156"/>
      <c r="E283" s="156"/>
      <c r="F283" s="156"/>
      <c r="G283" s="156"/>
      <c r="H283" s="156"/>
      <c r="I283" s="156"/>
      <c r="J283" s="156"/>
      <c r="K283" s="156"/>
      <c r="L283" s="156"/>
      <c r="M283" s="156"/>
      <c r="N283" s="156"/>
      <c r="O283" s="157"/>
    </row>
    <row r="284" spans="1:16" s="185" customFormat="1" ht="18" customHeight="1" x14ac:dyDescent="0.2">
      <c r="A284" s="38" t="s">
        <v>172</v>
      </c>
      <c r="B284" s="20" t="s">
        <v>101</v>
      </c>
      <c r="C284" s="227">
        <v>250</v>
      </c>
      <c r="D284" s="18">
        <v>7.25</v>
      </c>
      <c r="E284" s="18">
        <v>6.25</v>
      </c>
      <c r="F284" s="18">
        <v>10</v>
      </c>
      <c r="G284" s="18">
        <v>125</v>
      </c>
      <c r="H284" s="18">
        <v>0.1</v>
      </c>
      <c r="I284" s="18">
        <v>14.25</v>
      </c>
      <c r="J284" s="18">
        <v>0.05</v>
      </c>
      <c r="K284" s="18">
        <v>0</v>
      </c>
      <c r="L284" s="18">
        <v>300</v>
      </c>
      <c r="M284" s="18">
        <v>225</v>
      </c>
      <c r="N284" s="18">
        <v>35</v>
      </c>
      <c r="O284" s="46">
        <v>0.25</v>
      </c>
    </row>
    <row r="285" spans="1:16" s="185" customFormat="1" ht="18" customHeight="1" x14ac:dyDescent="0.25">
      <c r="A285" s="247" t="s">
        <v>177</v>
      </c>
      <c r="B285" s="27" t="s">
        <v>109</v>
      </c>
      <c r="C285" s="214">
        <v>100</v>
      </c>
      <c r="D285" s="41">
        <v>9.6</v>
      </c>
      <c r="E285" s="41">
        <v>11.4</v>
      </c>
      <c r="F285" s="41">
        <v>66.31</v>
      </c>
      <c r="G285" s="41">
        <v>397.41</v>
      </c>
      <c r="H285" s="41">
        <v>0.09</v>
      </c>
      <c r="I285" s="41">
        <v>3.16</v>
      </c>
      <c r="J285" s="41">
        <v>0.08</v>
      </c>
      <c r="K285" s="41">
        <v>1.63</v>
      </c>
      <c r="L285" s="41">
        <v>30.15</v>
      </c>
      <c r="M285" s="41">
        <v>91.81</v>
      </c>
      <c r="N285" s="41">
        <v>28.77</v>
      </c>
      <c r="O285" s="41">
        <v>1.1499999999999999</v>
      </c>
    </row>
    <row r="286" spans="1:16" s="185" customFormat="1" ht="18" customHeight="1" thickBot="1" x14ac:dyDescent="0.25">
      <c r="A286" s="338" t="s">
        <v>247</v>
      </c>
      <c r="B286" s="307"/>
      <c r="C286" s="168">
        <f>SUM(C284:C285)</f>
        <v>350</v>
      </c>
      <c r="D286" s="163">
        <f>SUM(D284:D285)</f>
        <v>16.850000000000001</v>
      </c>
      <c r="E286" s="163">
        <f t="shared" ref="E286:O286" si="59">SUM(E284:E285)</f>
        <v>17.649999999999999</v>
      </c>
      <c r="F286" s="163">
        <f t="shared" si="59"/>
        <v>76.31</v>
      </c>
      <c r="G286" s="163">
        <f t="shared" si="59"/>
        <v>522.41000000000008</v>
      </c>
      <c r="H286" s="163">
        <f t="shared" si="59"/>
        <v>0.19</v>
      </c>
      <c r="I286" s="163">
        <f t="shared" si="59"/>
        <v>17.41</v>
      </c>
      <c r="J286" s="163">
        <f t="shared" si="59"/>
        <v>0.13</v>
      </c>
      <c r="K286" s="163">
        <f t="shared" si="59"/>
        <v>1.63</v>
      </c>
      <c r="L286" s="163">
        <f t="shared" si="59"/>
        <v>330.15</v>
      </c>
      <c r="M286" s="163">
        <f t="shared" si="59"/>
        <v>316.81</v>
      </c>
      <c r="N286" s="163">
        <f t="shared" si="59"/>
        <v>63.769999999999996</v>
      </c>
      <c r="O286" s="163">
        <f t="shared" si="59"/>
        <v>1.4</v>
      </c>
    </row>
    <row r="287" spans="1:16" s="185" customFormat="1" ht="18" customHeight="1" thickTop="1" thickBot="1" x14ac:dyDescent="0.25">
      <c r="A287" s="359" t="s">
        <v>313</v>
      </c>
      <c r="B287" s="391"/>
      <c r="C287" s="248"/>
      <c r="D287" s="163">
        <f>D268+D276+D282</f>
        <v>77.830000000000013</v>
      </c>
      <c r="E287" s="163">
        <f t="shared" ref="E287:O287" si="60">E268+E276+E282</f>
        <v>80.725999999999999</v>
      </c>
      <c r="F287" s="163">
        <f t="shared" si="60"/>
        <v>330.26</v>
      </c>
      <c r="G287" s="163">
        <f t="shared" si="60"/>
        <v>2397.7400000000002</v>
      </c>
      <c r="H287" s="163">
        <f t="shared" si="60"/>
        <v>1.0069999999999999</v>
      </c>
      <c r="I287" s="163">
        <f t="shared" si="60"/>
        <v>110.319</v>
      </c>
      <c r="J287" s="163">
        <f t="shared" si="60"/>
        <v>811.92</v>
      </c>
      <c r="K287" s="163">
        <f t="shared" si="60"/>
        <v>9.4019999999999992</v>
      </c>
      <c r="L287" s="163">
        <f t="shared" si="60"/>
        <v>924.41000000000008</v>
      </c>
      <c r="M287" s="163">
        <f t="shared" si="60"/>
        <v>1102.6099999999999</v>
      </c>
      <c r="N287" s="163">
        <f t="shared" si="60"/>
        <v>213.8</v>
      </c>
      <c r="O287" s="163">
        <f t="shared" si="60"/>
        <v>15.457999999999998</v>
      </c>
    </row>
    <row r="288" spans="1:16" s="55" customFormat="1" ht="18" customHeight="1" thickTop="1" thickBot="1" x14ac:dyDescent="0.25">
      <c r="A288" s="359" t="s">
        <v>267</v>
      </c>
      <c r="B288" s="391"/>
      <c r="C288" s="392"/>
      <c r="D288" s="163">
        <f t="shared" ref="D288:O288" si="61">D268+D276+D286</f>
        <v>72.300000000000011</v>
      </c>
      <c r="E288" s="163">
        <f t="shared" si="61"/>
        <v>74.850999999999999</v>
      </c>
      <c r="F288" s="163">
        <f t="shared" si="61"/>
        <v>308.45</v>
      </c>
      <c r="G288" s="163">
        <f t="shared" si="61"/>
        <v>2235.46</v>
      </c>
      <c r="H288" s="163">
        <f t="shared" si="61"/>
        <v>1.0369999999999999</v>
      </c>
      <c r="I288" s="163">
        <f t="shared" si="61"/>
        <v>118.023</v>
      </c>
      <c r="J288" s="163">
        <f t="shared" si="61"/>
        <v>811.93</v>
      </c>
      <c r="K288" s="163">
        <f t="shared" si="61"/>
        <v>9.3619999999999983</v>
      </c>
      <c r="L288" s="163">
        <f t="shared" si="61"/>
        <v>941.23</v>
      </c>
      <c r="M288" s="163">
        <f t="shared" si="61"/>
        <v>983.41999999999985</v>
      </c>
      <c r="N288" s="163">
        <f t="shared" si="61"/>
        <v>204.37</v>
      </c>
      <c r="O288" s="163">
        <f t="shared" si="61"/>
        <v>11.657999999999999</v>
      </c>
    </row>
    <row r="289" spans="1:15" s="146" customFormat="1" ht="18" customHeight="1" thickTop="1" thickBot="1" x14ac:dyDescent="0.25">
      <c r="A289" s="393" t="s">
        <v>40</v>
      </c>
      <c r="B289" s="394"/>
      <c r="C289" s="164"/>
      <c r="D289" s="163">
        <f t="shared" ref="D289:O289" si="62">D268+D276+D282+D286</f>
        <v>94.68</v>
      </c>
      <c r="E289" s="163">
        <f t="shared" si="62"/>
        <v>98.376000000000005</v>
      </c>
      <c r="F289" s="163">
        <f t="shared" si="62"/>
        <v>406.57</v>
      </c>
      <c r="G289" s="163">
        <f t="shared" si="62"/>
        <v>2920.1500000000005</v>
      </c>
      <c r="H289" s="163">
        <f t="shared" si="62"/>
        <v>1.1969999999999998</v>
      </c>
      <c r="I289" s="163">
        <f t="shared" si="62"/>
        <v>127.729</v>
      </c>
      <c r="J289" s="163">
        <f t="shared" si="62"/>
        <v>812.05</v>
      </c>
      <c r="K289" s="163">
        <f t="shared" si="62"/>
        <v>11.032</v>
      </c>
      <c r="L289" s="163">
        <f t="shared" si="62"/>
        <v>1254.56</v>
      </c>
      <c r="M289" s="163">
        <f t="shared" si="62"/>
        <v>1419.4199999999998</v>
      </c>
      <c r="N289" s="163">
        <f t="shared" si="62"/>
        <v>277.57</v>
      </c>
      <c r="O289" s="163">
        <f t="shared" si="62"/>
        <v>16.857999999999997</v>
      </c>
    </row>
    <row r="290" spans="1:15" s="146" customFormat="1" ht="18" customHeight="1" thickTop="1" x14ac:dyDescent="0.2">
      <c r="A290" s="195"/>
      <c r="B290" s="195"/>
      <c r="C290" s="236"/>
      <c r="D290" s="190"/>
      <c r="E290" s="190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</row>
    <row r="291" spans="1:15" s="185" customFormat="1" ht="18" customHeight="1" x14ac:dyDescent="0.2"/>
    <row r="292" spans="1:15" s="185" customFormat="1" ht="13.5" customHeight="1" x14ac:dyDescent="0.2">
      <c r="A292" s="150"/>
      <c r="B292" s="150"/>
      <c r="C292" s="150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246" t="s">
        <v>223</v>
      </c>
      <c r="O292" s="246"/>
    </row>
    <row r="293" spans="1:15" s="185" customFormat="1" ht="20.25" customHeight="1" thickBot="1" x14ac:dyDescent="0.3">
      <c r="A293" s="149" t="s">
        <v>34</v>
      </c>
      <c r="B293" s="150"/>
      <c r="C293" s="150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</row>
    <row r="294" spans="1:15" s="185" customFormat="1" ht="18" customHeight="1" thickTop="1" x14ac:dyDescent="0.2">
      <c r="A294" s="191" t="s">
        <v>2</v>
      </c>
      <c r="B294" s="238" t="s">
        <v>35</v>
      </c>
      <c r="C294" s="395" t="s">
        <v>3</v>
      </c>
      <c r="D294" s="387" t="s">
        <v>4</v>
      </c>
      <c r="E294" s="388"/>
      <c r="F294" s="389"/>
      <c r="G294" s="385" t="s">
        <v>5</v>
      </c>
      <c r="H294" s="387" t="s">
        <v>6</v>
      </c>
      <c r="I294" s="388"/>
      <c r="J294" s="388"/>
      <c r="K294" s="389"/>
      <c r="L294" s="387" t="s">
        <v>7</v>
      </c>
      <c r="M294" s="388"/>
      <c r="N294" s="388"/>
      <c r="O294" s="390"/>
    </row>
    <row r="295" spans="1:15" s="148" customFormat="1" ht="18" customHeight="1" thickBot="1" x14ac:dyDescent="0.25">
      <c r="A295" s="192"/>
      <c r="B295" s="239"/>
      <c r="C295" s="396"/>
      <c r="D295" s="228" t="s">
        <v>8</v>
      </c>
      <c r="E295" s="228" t="s">
        <v>9</v>
      </c>
      <c r="F295" s="228" t="s">
        <v>10</v>
      </c>
      <c r="G295" s="386"/>
      <c r="H295" s="228" t="s">
        <v>11</v>
      </c>
      <c r="I295" s="228" t="s">
        <v>12</v>
      </c>
      <c r="J295" s="228" t="s">
        <v>13</v>
      </c>
      <c r="K295" s="228" t="s">
        <v>14</v>
      </c>
      <c r="L295" s="228" t="s">
        <v>15</v>
      </c>
      <c r="M295" s="228" t="s">
        <v>16</v>
      </c>
      <c r="N295" s="228" t="s">
        <v>37</v>
      </c>
      <c r="O295" s="151" t="s">
        <v>17</v>
      </c>
    </row>
    <row r="296" spans="1:15" s="148" customFormat="1" ht="18" customHeight="1" thickTop="1" x14ac:dyDescent="0.2">
      <c r="A296" s="37" t="s">
        <v>326</v>
      </c>
      <c r="B296" s="52" t="s">
        <v>148</v>
      </c>
      <c r="C296" s="227">
        <v>290</v>
      </c>
      <c r="D296" s="53">
        <v>13.007999999999999</v>
      </c>
      <c r="E296" s="53">
        <v>11.46</v>
      </c>
      <c r="F296" s="53">
        <v>60.32</v>
      </c>
      <c r="G296" s="53">
        <v>444.28</v>
      </c>
      <c r="H296" s="53">
        <v>0.23</v>
      </c>
      <c r="I296" s="53">
        <v>17.5</v>
      </c>
      <c r="J296" s="53">
        <v>357</v>
      </c>
      <c r="K296" s="53">
        <v>0.3</v>
      </c>
      <c r="L296" s="53">
        <v>126.98</v>
      </c>
      <c r="M296" s="53">
        <v>96.33</v>
      </c>
      <c r="N296" s="53">
        <v>65</v>
      </c>
      <c r="O296" s="53">
        <v>15</v>
      </c>
    </row>
    <row r="297" spans="1:15" s="148" customFormat="1" ht="18" customHeight="1" x14ac:dyDescent="0.2">
      <c r="A297" s="61" t="s">
        <v>319</v>
      </c>
      <c r="B297" s="52" t="s">
        <v>276</v>
      </c>
      <c r="C297" s="227">
        <v>80</v>
      </c>
      <c r="D297" s="53">
        <v>6.22</v>
      </c>
      <c r="E297" s="53">
        <v>11.08</v>
      </c>
      <c r="F297" s="53">
        <v>24</v>
      </c>
      <c r="G297" s="53">
        <v>276.69299999999998</v>
      </c>
      <c r="H297" s="53">
        <v>0.05</v>
      </c>
      <c r="I297" s="53">
        <v>0</v>
      </c>
      <c r="J297" s="53">
        <v>60</v>
      </c>
      <c r="K297" s="53">
        <v>0.3</v>
      </c>
      <c r="L297" s="53">
        <v>49.2</v>
      </c>
      <c r="M297" s="53">
        <v>13</v>
      </c>
      <c r="N297" s="53">
        <v>6.05</v>
      </c>
      <c r="O297" s="60">
        <v>1.28</v>
      </c>
    </row>
    <row r="298" spans="1:15" s="148" customFormat="1" ht="18" customHeight="1" x14ac:dyDescent="0.2">
      <c r="A298" s="37" t="s">
        <v>166</v>
      </c>
      <c r="B298" s="52" t="s">
        <v>78</v>
      </c>
      <c r="C298" s="227">
        <v>200</v>
      </c>
      <c r="D298" s="53">
        <v>3.2</v>
      </c>
      <c r="E298" s="53">
        <v>2.7</v>
      </c>
      <c r="F298" s="53">
        <v>15.9</v>
      </c>
      <c r="G298" s="53">
        <v>79</v>
      </c>
      <c r="H298" s="53">
        <v>0.04</v>
      </c>
      <c r="I298" s="53">
        <v>1.3</v>
      </c>
      <c r="J298" s="53">
        <v>0.02</v>
      </c>
      <c r="K298" s="53">
        <v>0</v>
      </c>
      <c r="L298" s="53">
        <v>126</v>
      </c>
      <c r="M298" s="53">
        <v>90</v>
      </c>
      <c r="N298" s="53">
        <v>14</v>
      </c>
      <c r="O298" s="53">
        <v>0.1</v>
      </c>
    </row>
    <row r="299" spans="1:15" s="148" customFormat="1" ht="18" customHeight="1" thickBot="1" x14ac:dyDescent="0.25">
      <c r="A299" s="336" t="s">
        <v>19</v>
      </c>
      <c r="B299" s="337"/>
      <c r="C299" s="168">
        <f>SUM(C296:C298)</f>
        <v>570</v>
      </c>
      <c r="D299" s="155">
        <f>SUM(D296:D298)</f>
        <v>22.427999999999997</v>
      </c>
      <c r="E299" s="155">
        <f t="shared" ref="E299:O299" si="63">SUM(E296:E298)</f>
        <v>25.24</v>
      </c>
      <c r="F299" s="155">
        <f t="shared" si="63"/>
        <v>100.22</v>
      </c>
      <c r="G299" s="155">
        <f t="shared" si="63"/>
        <v>799.97299999999996</v>
      </c>
      <c r="H299" s="155">
        <f t="shared" si="63"/>
        <v>0.32</v>
      </c>
      <c r="I299" s="155">
        <f t="shared" si="63"/>
        <v>18.8</v>
      </c>
      <c r="J299" s="155">
        <f t="shared" si="63"/>
        <v>417.02</v>
      </c>
      <c r="K299" s="155">
        <f t="shared" si="63"/>
        <v>0.6</v>
      </c>
      <c r="L299" s="155">
        <f t="shared" si="63"/>
        <v>302.18</v>
      </c>
      <c r="M299" s="155">
        <f t="shared" si="63"/>
        <v>199.32999999999998</v>
      </c>
      <c r="N299" s="155">
        <f t="shared" si="63"/>
        <v>85.05</v>
      </c>
      <c r="O299" s="155">
        <f t="shared" si="63"/>
        <v>16.380000000000003</v>
      </c>
    </row>
    <row r="300" spans="1:15" s="148" customFormat="1" ht="18" customHeight="1" thickTop="1" x14ac:dyDescent="0.2">
      <c r="A300" s="339" t="s">
        <v>20</v>
      </c>
      <c r="B300" s="340"/>
      <c r="C300" s="233"/>
      <c r="D300" s="161"/>
      <c r="E300" s="161"/>
      <c r="F300" s="161"/>
      <c r="G300" s="161"/>
      <c r="H300" s="161"/>
      <c r="I300" s="161"/>
      <c r="J300" s="161"/>
      <c r="K300" s="161"/>
      <c r="L300" s="161"/>
      <c r="M300" s="161"/>
      <c r="N300" s="161"/>
      <c r="O300" s="162"/>
    </row>
    <row r="301" spans="1:15" s="148" customFormat="1" ht="18" customHeight="1" x14ac:dyDescent="0.2">
      <c r="A301" s="119" t="s">
        <v>72</v>
      </c>
      <c r="B301" s="52" t="s">
        <v>50</v>
      </c>
      <c r="C301" s="227">
        <v>100</v>
      </c>
      <c r="D301" s="53">
        <v>2</v>
      </c>
      <c r="E301" s="53">
        <v>9</v>
      </c>
      <c r="F301" s="53">
        <v>8.5399999999999991</v>
      </c>
      <c r="G301" s="53">
        <v>122</v>
      </c>
      <c r="H301" s="53">
        <v>0.02</v>
      </c>
      <c r="I301" s="53">
        <v>7</v>
      </c>
      <c r="J301" s="53">
        <v>0</v>
      </c>
      <c r="K301" s="53">
        <v>0</v>
      </c>
      <c r="L301" s="53">
        <v>41</v>
      </c>
      <c r="M301" s="53">
        <v>37</v>
      </c>
      <c r="N301" s="53">
        <v>15</v>
      </c>
      <c r="O301" s="53">
        <v>0.7</v>
      </c>
    </row>
    <row r="302" spans="1:15" s="148" customFormat="1" ht="18" customHeight="1" x14ac:dyDescent="0.2">
      <c r="A302" s="37" t="s">
        <v>204</v>
      </c>
      <c r="B302" s="52" t="s">
        <v>117</v>
      </c>
      <c r="C302" s="227">
        <v>300</v>
      </c>
      <c r="D302" s="53">
        <v>3.08</v>
      </c>
      <c r="E302" s="53">
        <v>4.49</v>
      </c>
      <c r="F302" s="53">
        <v>27.71</v>
      </c>
      <c r="G302" s="53">
        <v>129.6</v>
      </c>
      <c r="H302" s="53">
        <v>0.23399999999999999</v>
      </c>
      <c r="I302" s="53">
        <v>10.41</v>
      </c>
      <c r="J302" s="53">
        <v>135.69999999999999</v>
      </c>
      <c r="K302" s="53">
        <v>0.27</v>
      </c>
      <c r="L302" s="53">
        <v>22.8</v>
      </c>
      <c r="M302" s="53">
        <v>77.385999999999996</v>
      </c>
      <c r="N302" s="53">
        <v>30.6</v>
      </c>
      <c r="O302" s="53">
        <v>0.313</v>
      </c>
    </row>
    <row r="303" spans="1:15" s="148" customFormat="1" ht="18" customHeight="1" x14ac:dyDescent="0.2">
      <c r="A303" s="77" t="s">
        <v>220</v>
      </c>
      <c r="B303" s="24" t="s">
        <v>221</v>
      </c>
      <c r="C303" s="25">
        <v>120</v>
      </c>
      <c r="D303" s="41">
        <v>14.86</v>
      </c>
      <c r="E303" s="41">
        <v>10.28</v>
      </c>
      <c r="F303" s="41">
        <v>7.92</v>
      </c>
      <c r="G303" s="41">
        <v>206.83</v>
      </c>
      <c r="H303" s="41">
        <v>0.03</v>
      </c>
      <c r="I303" s="41">
        <v>4.1500000000000004</v>
      </c>
      <c r="J303" s="41">
        <v>115</v>
      </c>
      <c r="K303" s="41">
        <v>1.35</v>
      </c>
      <c r="L303" s="41">
        <v>204.38</v>
      </c>
      <c r="M303" s="41">
        <v>143</v>
      </c>
      <c r="N303" s="41">
        <v>17.100000000000001</v>
      </c>
      <c r="O303" s="45">
        <v>13</v>
      </c>
    </row>
    <row r="304" spans="1:15" s="148" customFormat="1" ht="18" customHeight="1" x14ac:dyDescent="0.2">
      <c r="A304" s="40" t="s">
        <v>292</v>
      </c>
      <c r="B304" s="24" t="s">
        <v>48</v>
      </c>
      <c r="C304" s="25">
        <v>250</v>
      </c>
      <c r="D304" s="41">
        <v>6.04</v>
      </c>
      <c r="E304" s="41">
        <v>10.65</v>
      </c>
      <c r="F304" s="41">
        <v>34.25</v>
      </c>
      <c r="G304" s="41">
        <v>236.38</v>
      </c>
      <c r="H304" s="41">
        <v>0.23</v>
      </c>
      <c r="I304" s="41">
        <v>1.125</v>
      </c>
      <c r="J304" s="41">
        <v>8.6999999999999994E-2</v>
      </c>
      <c r="K304" s="41">
        <v>0.25</v>
      </c>
      <c r="L304" s="41">
        <v>65</v>
      </c>
      <c r="M304" s="41">
        <v>142.5</v>
      </c>
      <c r="N304" s="41">
        <v>40</v>
      </c>
      <c r="O304" s="241">
        <v>4.1900000000000004</v>
      </c>
    </row>
    <row r="305" spans="1:15" s="148" customFormat="1" ht="18" customHeight="1" x14ac:dyDescent="0.2">
      <c r="A305" s="37" t="s">
        <v>174</v>
      </c>
      <c r="B305" s="52" t="s">
        <v>59</v>
      </c>
      <c r="C305" s="227">
        <v>70</v>
      </c>
      <c r="D305" s="53">
        <v>5.32</v>
      </c>
      <c r="E305" s="53">
        <v>0.56000000000000005</v>
      </c>
      <c r="F305" s="53">
        <v>34.44</v>
      </c>
      <c r="G305" s="53">
        <v>164.5</v>
      </c>
      <c r="H305" s="53">
        <v>7.6999999999999999E-2</v>
      </c>
      <c r="I305" s="53">
        <v>0</v>
      </c>
      <c r="J305" s="53">
        <v>0</v>
      </c>
      <c r="K305" s="53">
        <v>0.77</v>
      </c>
      <c r="L305" s="53">
        <v>14</v>
      </c>
      <c r="M305" s="53">
        <v>45.5</v>
      </c>
      <c r="N305" s="53">
        <v>9.8000000000000007</v>
      </c>
      <c r="O305" s="53">
        <v>0.77</v>
      </c>
    </row>
    <row r="306" spans="1:15" s="148" customFormat="1" ht="18" customHeight="1" x14ac:dyDescent="0.2">
      <c r="A306" s="40" t="s">
        <v>161</v>
      </c>
      <c r="B306" s="52" t="s">
        <v>64</v>
      </c>
      <c r="C306" s="227">
        <v>100</v>
      </c>
      <c r="D306" s="53">
        <v>0.8</v>
      </c>
      <c r="E306" s="53">
        <v>0.4</v>
      </c>
      <c r="F306" s="53">
        <v>8.1</v>
      </c>
      <c r="G306" s="53">
        <v>47</v>
      </c>
      <c r="H306" s="18">
        <v>0.02</v>
      </c>
      <c r="I306" s="18">
        <v>180</v>
      </c>
      <c r="J306" s="18">
        <v>0</v>
      </c>
      <c r="K306" s="18">
        <v>0.3</v>
      </c>
      <c r="L306" s="18">
        <v>40</v>
      </c>
      <c r="M306" s="18">
        <v>34</v>
      </c>
      <c r="N306" s="18">
        <v>25</v>
      </c>
      <c r="O306" s="19">
        <v>0.8</v>
      </c>
    </row>
    <row r="307" spans="1:15" s="148" customFormat="1" ht="18" customHeight="1" x14ac:dyDescent="0.2">
      <c r="A307" s="173" t="s">
        <v>214</v>
      </c>
      <c r="B307" s="174" t="s">
        <v>243</v>
      </c>
      <c r="C307" s="175">
        <v>200</v>
      </c>
      <c r="D307" s="176">
        <v>0.2</v>
      </c>
      <c r="E307" s="176">
        <v>0.1</v>
      </c>
      <c r="F307" s="176">
        <v>12.81</v>
      </c>
      <c r="G307" s="176">
        <v>44</v>
      </c>
      <c r="H307" s="176">
        <v>0.01</v>
      </c>
      <c r="I307" s="176">
        <v>28.4</v>
      </c>
      <c r="J307" s="176">
        <v>0</v>
      </c>
      <c r="K307" s="176">
        <v>0.1</v>
      </c>
      <c r="L307" s="176">
        <v>7.5</v>
      </c>
      <c r="M307" s="176">
        <v>6.4</v>
      </c>
      <c r="N307" s="176">
        <v>6.1</v>
      </c>
      <c r="O307" s="177">
        <v>0.28999999999999998</v>
      </c>
    </row>
    <row r="308" spans="1:15" s="148" customFormat="1" ht="18" customHeight="1" thickBot="1" x14ac:dyDescent="0.25">
      <c r="A308" s="336" t="s">
        <v>21</v>
      </c>
      <c r="B308" s="337"/>
      <c r="C308" s="168">
        <f>SUM(C301:C307)</f>
        <v>1140</v>
      </c>
      <c r="D308" s="155">
        <f>SUM(D301:D307)</f>
        <v>32.299999999999997</v>
      </c>
      <c r="E308" s="155">
        <f t="shared" ref="E308:O308" si="64">SUM(E301:E307)</f>
        <v>35.480000000000004</v>
      </c>
      <c r="F308" s="155">
        <f t="shared" si="64"/>
        <v>133.76999999999998</v>
      </c>
      <c r="G308" s="155">
        <f t="shared" si="64"/>
        <v>950.31</v>
      </c>
      <c r="H308" s="155">
        <f t="shared" si="64"/>
        <v>0.621</v>
      </c>
      <c r="I308" s="155">
        <f t="shared" si="64"/>
        <v>231.08500000000001</v>
      </c>
      <c r="J308" s="155">
        <f t="shared" si="64"/>
        <v>250.78699999999998</v>
      </c>
      <c r="K308" s="155">
        <f t="shared" si="64"/>
        <v>3.04</v>
      </c>
      <c r="L308" s="155">
        <f t="shared" si="64"/>
        <v>394.68</v>
      </c>
      <c r="M308" s="155">
        <f t="shared" si="64"/>
        <v>485.78599999999994</v>
      </c>
      <c r="N308" s="155">
        <f t="shared" si="64"/>
        <v>143.6</v>
      </c>
      <c r="O308" s="155">
        <f t="shared" si="64"/>
        <v>20.062999999999999</v>
      </c>
    </row>
    <row r="309" spans="1:15" s="148" customFormat="1" ht="18" customHeight="1" thickTop="1" x14ac:dyDescent="0.2">
      <c r="A309" s="354" t="s">
        <v>245</v>
      </c>
      <c r="B309" s="355"/>
      <c r="C309" s="158"/>
      <c r="D309" s="159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60"/>
    </row>
    <row r="310" spans="1:15" s="148" customFormat="1" ht="18" customHeight="1" x14ac:dyDescent="0.2">
      <c r="A310" s="40" t="s">
        <v>290</v>
      </c>
      <c r="B310" s="24" t="s">
        <v>280</v>
      </c>
      <c r="C310" s="25">
        <v>200</v>
      </c>
      <c r="D310" s="41">
        <v>16.37</v>
      </c>
      <c r="E310" s="41">
        <v>20.32</v>
      </c>
      <c r="F310" s="41">
        <v>39.549999999999997</v>
      </c>
      <c r="G310" s="41">
        <v>398.97</v>
      </c>
      <c r="H310" s="41">
        <v>0.11</v>
      </c>
      <c r="I310" s="41">
        <v>0.25</v>
      </c>
      <c r="J310" s="41">
        <v>36</v>
      </c>
      <c r="K310" s="41">
        <v>0.25</v>
      </c>
      <c r="L310" s="41">
        <v>20</v>
      </c>
      <c r="M310" s="41">
        <v>25</v>
      </c>
      <c r="N310" s="41">
        <v>11</v>
      </c>
      <c r="O310" s="45">
        <v>0.77</v>
      </c>
    </row>
    <row r="311" spans="1:15" s="148" customFormat="1" ht="18" customHeight="1" x14ac:dyDescent="0.2">
      <c r="A311" s="39" t="s">
        <v>161</v>
      </c>
      <c r="B311" s="52" t="s">
        <v>184</v>
      </c>
      <c r="C311" s="227">
        <v>150</v>
      </c>
      <c r="D311" s="18">
        <v>0.9</v>
      </c>
      <c r="E311" s="18">
        <v>0.9</v>
      </c>
      <c r="F311" s="18">
        <v>23.1</v>
      </c>
      <c r="G311" s="18">
        <v>108</v>
      </c>
      <c r="H311" s="18">
        <v>7.4999999999999997E-2</v>
      </c>
      <c r="I311" s="18">
        <v>9</v>
      </c>
      <c r="J311" s="18">
        <v>0</v>
      </c>
      <c r="K311" s="18">
        <v>0.6</v>
      </c>
      <c r="L311" s="18">
        <v>60</v>
      </c>
      <c r="M311" s="18">
        <v>33</v>
      </c>
      <c r="N311" s="18">
        <v>23</v>
      </c>
      <c r="O311" s="19">
        <v>0.9</v>
      </c>
    </row>
    <row r="312" spans="1:15" s="148" customFormat="1" ht="18" customHeight="1" x14ac:dyDescent="0.2">
      <c r="A312" s="77" t="s">
        <v>160</v>
      </c>
      <c r="B312" s="52" t="s">
        <v>44</v>
      </c>
      <c r="C312" s="227">
        <v>55</v>
      </c>
      <c r="D312" s="53">
        <v>3.63</v>
      </c>
      <c r="E312" s="53">
        <v>0.66</v>
      </c>
      <c r="F312" s="53">
        <v>18.37</v>
      </c>
      <c r="G312" s="53">
        <v>95.7</v>
      </c>
      <c r="H312" s="53">
        <v>9.8999999999999991E-2</v>
      </c>
      <c r="I312" s="53">
        <v>0</v>
      </c>
      <c r="J312" s="53">
        <v>0</v>
      </c>
      <c r="K312" s="53">
        <v>0.77</v>
      </c>
      <c r="L312" s="53">
        <v>19.25</v>
      </c>
      <c r="M312" s="53">
        <v>86.9</v>
      </c>
      <c r="N312" s="53">
        <v>25.85</v>
      </c>
      <c r="O312" s="53">
        <v>2.145</v>
      </c>
    </row>
    <row r="313" spans="1:15" s="148" customFormat="1" ht="18" customHeight="1" x14ac:dyDescent="0.2">
      <c r="A313" s="119" t="s">
        <v>149</v>
      </c>
      <c r="B313" s="52" t="s">
        <v>118</v>
      </c>
      <c r="C313" s="227">
        <v>200</v>
      </c>
      <c r="D313" s="53">
        <v>0.5</v>
      </c>
      <c r="E313" s="53">
        <v>0</v>
      </c>
      <c r="F313" s="53">
        <v>19.27</v>
      </c>
      <c r="G313" s="53">
        <v>110</v>
      </c>
      <c r="H313" s="53">
        <v>0.01</v>
      </c>
      <c r="I313" s="53">
        <v>0.5</v>
      </c>
      <c r="J313" s="53">
        <v>0</v>
      </c>
      <c r="K313" s="53">
        <v>0</v>
      </c>
      <c r="L313" s="53">
        <v>28</v>
      </c>
      <c r="M313" s="53">
        <v>19</v>
      </c>
      <c r="N313" s="53">
        <v>7</v>
      </c>
      <c r="O313" s="53">
        <v>0.14000000000000001</v>
      </c>
    </row>
    <row r="314" spans="1:15" s="55" customFormat="1" ht="18" customHeight="1" thickBot="1" x14ac:dyDescent="0.25">
      <c r="A314" s="338" t="s">
        <v>246</v>
      </c>
      <c r="B314" s="307"/>
      <c r="C314" s="168">
        <f>SUM(C310:C313)</f>
        <v>605</v>
      </c>
      <c r="D314" s="155">
        <f>SUM(D310:D313)</f>
        <v>21.4</v>
      </c>
      <c r="E314" s="155">
        <f t="shared" ref="E314:O314" si="65">SUM(E310:E313)</f>
        <v>21.88</v>
      </c>
      <c r="F314" s="155">
        <f t="shared" si="65"/>
        <v>100.28999999999999</v>
      </c>
      <c r="G314" s="155">
        <f t="shared" si="65"/>
        <v>712.67000000000007</v>
      </c>
      <c r="H314" s="155">
        <f t="shared" si="65"/>
        <v>0.29399999999999998</v>
      </c>
      <c r="I314" s="155">
        <f t="shared" si="65"/>
        <v>9.75</v>
      </c>
      <c r="J314" s="155">
        <f t="shared" si="65"/>
        <v>36</v>
      </c>
      <c r="K314" s="155">
        <f t="shared" si="65"/>
        <v>1.62</v>
      </c>
      <c r="L314" s="155">
        <f t="shared" si="65"/>
        <v>127.25</v>
      </c>
      <c r="M314" s="155">
        <f t="shared" si="65"/>
        <v>163.9</v>
      </c>
      <c r="N314" s="155">
        <f t="shared" si="65"/>
        <v>66.849999999999994</v>
      </c>
      <c r="O314" s="155">
        <f t="shared" si="65"/>
        <v>3.9550000000000001</v>
      </c>
    </row>
    <row r="315" spans="1:15" s="56" customFormat="1" ht="18" customHeight="1" thickTop="1" x14ac:dyDescent="0.2">
      <c r="A315" s="397" t="s">
        <v>249</v>
      </c>
      <c r="B315" s="398"/>
      <c r="C315" s="230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6"/>
      <c r="O315" s="157"/>
    </row>
    <row r="316" spans="1:15" s="185" customFormat="1" ht="18" customHeight="1" x14ac:dyDescent="0.2">
      <c r="A316" s="38" t="s">
        <v>172</v>
      </c>
      <c r="B316" s="20" t="s">
        <v>102</v>
      </c>
      <c r="C316" s="227">
        <v>250</v>
      </c>
      <c r="D316" s="18">
        <v>7.25</v>
      </c>
      <c r="E316" s="18">
        <v>6.25</v>
      </c>
      <c r="F316" s="18">
        <v>10</v>
      </c>
      <c r="G316" s="18">
        <v>125</v>
      </c>
      <c r="H316" s="18">
        <v>0.1</v>
      </c>
      <c r="I316" s="18">
        <v>14.25</v>
      </c>
      <c r="J316" s="18">
        <v>0.05</v>
      </c>
      <c r="K316" s="18">
        <v>0</v>
      </c>
      <c r="L316" s="18">
        <v>300</v>
      </c>
      <c r="M316" s="18">
        <v>225</v>
      </c>
      <c r="N316" s="18">
        <v>35</v>
      </c>
      <c r="O316" s="46">
        <v>0.25</v>
      </c>
    </row>
    <row r="317" spans="1:15" s="185" customFormat="1" ht="18" customHeight="1" x14ac:dyDescent="0.2">
      <c r="A317" s="61" t="s">
        <v>293</v>
      </c>
      <c r="B317" s="75" t="s">
        <v>294</v>
      </c>
      <c r="C317" s="234">
        <v>100</v>
      </c>
      <c r="D317" s="41">
        <v>4.6100000000000003</v>
      </c>
      <c r="E317" s="41">
        <v>22.8</v>
      </c>
      <c r="F317" s="41">
        <v>61.54</v>
      </c>
      <c r="G317" s="41">
        <v>469</v>
      </c>
      <c r="H317" s="41">
        <v>0</v>
      </c>
      <c r="I317" s="41">
        <v>0.1</v>
      </c>
      <c r="J317" s="41">
        <v>0</v>
      </c>
      <c r="K317" s="41">
        <v>0</v>
      </c>
      <c r="L317" s="41">
        <v>24.2</v>
      </c>
      <c r="M317" s="41">
        <v>0</v>
      </c>
      <c r="N317" s="41">
        <v>5.3</v>
      </c>
      <c r="O317" s="41">
        <v>0.46</v>
      </c>
    </row>
    <row r="318" spans="1:15" s="185" customFormat="1" ht="18" customHeight="1" thickBot="1" x14ac:dyDescent="0.25">
      <c r="A318" s="338" t="s">
        <v>247</v>
      </c>
      <c r="B318" s="307"/>
      <c r="C318" s="231">
        <f>SUM(C316:C317)</f>
        <v>350</v>
      </c>
      <c r="D318" s="155">
        <f>SUM(D316:D317)</f>
        <v>11.86</v>
      </c>
      <c r="E318" s="155">
        <f t="shared" ref="E318:O318" si="66">SUM(E316:E317)</f>
        <v>29.05</v>
      </c>
      <c r="F318" s="155">
        <f t="shared" si="66"/>
        <v>71.539999999999992</v>
      </c>
      <c r="G318" s="155">
        <f t="shared" si="66"/>
        <v>594</v>
      </c>
      <c r="H318" s="155">
        <f t="shared" si="66"/>
        <v>0.1</v>
      </c>
      <c r="I318" s="155">
        <f t="shared" si="66"/>
        <v>14.35</v>
      </c>
      <c r="J318" s="155">
        <f t="shared" si="66"/>
        <v>0.05</v>
      </c>
      <c r="K318" s="155">
        <f t="shared" si="66"/>
        <v>0</v>
      </c>
      <c r="L318" s="155">
        <f t="shared" si="66"/>
        <v>324.2</v>
      </c>
      <c r="M318" s="155">
        <f t="shared" si="66"/>
        <v>225</v>
      </c>
      <c r="N318" s="155">
        <f t="shared" si="66"/>
        <v>40.299999999999997</v>
      </c>
      <c r="O318" s="155">
        <f t="shared" si="66"/>
        <v>0.71</v>
      </c>
    </row>
    <row r="319" spans="1:15" s="185" customFormat="1" ht="18" customHeight="1" thickTop="1" thickBot="1" x14ac:dyDescent="0.25">
      <c r="A319" s="359" t="s">
        <v>257</v>
      </c>
      <c r="B319" s="360"/>
      <c r="C319" s="361"/>
      <c r="D319" s="163">
        <f t="shared" ref="D319:O319" si="67">D299+D308+D314</f>
        <v>76.127999999999986</v>
      </c>
      <c r="E319" s="163">
        <f t="shared" si="67"/>
        <v>82.6</v>
      </c>
      <c r="F319" s="163">
        <f t="shared" si="67"/>
        <v>334.28</v>
      </c>
      <c r="G319" s="163">
        <f t="shared" si="67"/>
        <v>2462.953</v>
      </c>
      <c r="H319" s="163">
        <f t="shared" si="67"/>
        <v>1.2350000000000001</v>
      </c>
      <c r="I319" s="163">
        <f t="shared" si="67"/>
        <v>259.63499999999999</v>
      </c>
      <c r="J319" s="163">
        <f t="shared" si="67"/>
        <v>703.80700000000002</v>
      </c>
      <c r="K319" s="163">
        <f t="shared" si="67"/>
        <v>5.26</v>
      </c>
      <c r="L319" s="163">
        <f t="shared" si="67"/>
        <v>824.11</v>
      </c>
      <c r="M319" s="163">
        <f t="shared" si="67"/>
        <v>849.01599999999996</v>
      </c>
      <c r="N319" s="163">
        <f t="shared" si="67"/>
        <v>295.5</v>
      </c>
      <c r="O319" s="163">
        <f t="shared" si="67"/>
        <v>40.397999999999996</v>
      </c>
    </row>
    <row r="320" spans="1:15" ht="18" customHeight="1" thickTop="1" thickBot="1" x14ac:dyDescent="0.25">
      <c r="A320" s="359" t="s">
        <v>268</v>
      </c>
      <c r="B320" s="360"/>
      <c r="C320" s="361"/>
      <c r="D320" s="163">
        <f t="shared" ref="D320:O320" si="68">D299+D308+D318</f>
        <v>66.587999999999994</v>
      </c>
      <c r="E320" s="163">
        <f t="shared" si="68"/>
        <v>89.77</v>
      </c>
      <c r="F320" s="163">
        <f t="shared" si="68"/>
        <v>305.52999999999997</v>
      </c>
      <c r="G320" s="163">
        <f t="shared" si="68"/>
        <v>2344.2829999999999</v>
      </c>
      <c r="H320" s="163">
        <f t="shared" si="68"/>
        <v>1.0410000000000001</v>
      </c>
      <c r="I320" s="163">
        <f t="shared" si="68"/>
        <v>264.23500000000001</v>
      </c>
      <c r="J320" s="163">
        <f t="shared" si="68"/>
        <v>667.85699999999997</v>
      </c>
      <c r="K320" s="163">
        <f t="shared" si="68"/>
        <v>3.64</v>
      </c>
      <c r="L320" s="163">
        <f t="shared" si="68"/>
        <v>1021.06</v>
      </c>
      <c r="M320" s="163">
        <f t="shared" si="68"/>
        <v>910.11599999999999</v>
      </c>
      <c r="N320" s="163">
        <f t="shared" si="68"/>
        <v>268.95</v>
      </c>
      <c r="O320" s="163">
        <f t="shared" si="68"/>
        <v>37.152999999999999</v>
      </c>
    </row>
    <row r="321" spans="1:15" ht="18" customHeight="1" thickTop="1" x14ac:dyDescent="0.2">
      <c r="A321" s="373" t="s">
        <v>41</v>
      </c>
      <c r="B321" s="374"/>
      <c r="C321" s="233"/>
      <c r="D321" s="170">
        <f t="shared" ref="D321:O321" si="69">D299+D308+D314+D318</f>
        <v>87.987999999999985</v>
      </c>
      <c r="E321" s="170">
        <f t="shared" si="69"/>
        <v>111.64999999999999</v>
      </c>
      <c r="F321" s="170">
        <f t="shared" si="69"/>
        <v>405.81999999999994</v>
      </c>
      <c r="G321" s="170">
        <f t="shared" si="69"/>
        <v>3056.953</v>
      </c>
      <c r="H321" s="170">
        <f t="shared" si="69"/>
        <v>1.3350000000000002</v>
      </c>
      <c r="I321" s="170">
        <f t="shared" si="69"/>
        <v>273.98500000000001</v>
      </c>
      <c r="J321" s="170">
        <f t="shared" si="69"/>
        <v>703.85699999999997</v>
      </c>
      <c r="K321" s="170">
        <f t="shared" si="69"/>
        <v>5.26</v>
      </c>
      <c r="L321" s="170">
        <f t="shared" si="69"/>
        <v>1148.31</v>
      </c>
      <c r="M321" s="170">
        <f t="shared" si="69"/>
        <v>1074.0160000000001</v>
      </c>
      <c r="N321" s="170">
        <f t="shared" si="69"/>
        <v>335.8</v>
      </c>
      <c r="O321" s="170">
        <f t="shared" si="69"/>
        <v>41.107999999999997</v>
      </c>
    </row>
  </sheetData>
  <autoFilter ref="A1:O327"/>
  <mergeCells count="186">
    <mergeCell ref="A320:C320"/>
    <mergeCell ref="A321:B321"/>
    <mergeCell ref="A308:B308"/>
    <mergeCell ref="A309:B309"/>
    <mergeCell ref="A314:B314"/>
    <mergeCell ref="A315:B315"/>
    <mergeCell ref="A318:B318"/>
    <mergeCell ref="A319:C319"/>
    <mergeCell ref="D294:F294"/>
    <mergeCell ref="G294:G295"/>
    <mergeCell ref="H294:K294"/>
    <mergeCell ref="L294:O294"/>
    <mergeCell ref="A299:B299"/>
    <mergeCell ref="A300:B300"/>
    <mergeCell ref="A283:B283"/>
    <mergeCell ref="A286:B286"/>
    <mergeCell ref="A287:B287"/>
    <mergeCell ref="A288:C288"/>
    <mergeCell ref="A289:B289"/>
    <mergeCell ref="C294:C295"/>
    <mergeCell ref="A263:B263"/>
    <mergeCell ref="A268:B268"/>
    <mergeCell ref="A269:B269"/>
    <mergeCell ref="A276:B276"/>
    <mergeCell ref="A277:B277"/>
    <mergeCell ref="A282:B282"/>
    <mergeCell ref="N258:O258"/>
    <mergeCell ref="N259:O259"/>
    <mergeCell ref="A261:A262"/>
    <mergeCell ref="B261:B262"/>
    <mergeCell ref="C261:C262"/>
    <mergeCell ref="D261:F261"/>
    <mergeCell ref="G261:G262"/>
    <mergeCell ref="H261:K261"/>
    <mergeCell ref="L261:O261"/>
    <mergeCell ref="A250:B250"/>
    <mergeCell ref="A251:B251"/>
    <mergeCell ref="A254:B254"/>
    <mergeCell ref="A255:B255"/>
    <mergeCell ref="A256:C256"/>
    <mergeCell ref="A257:B257"/>
    <mergeCell ref="L230:O230"/>
    <mergeCell ref="A232:B232"/>
    <mergeCell ref="A236:B236"/>
    <mergeCell ref="A237:B237"/>
    <mergeCell ref="A244:B244"/>
    <mergeCell ref="A245:B245"/>
    <mergeCell ref="A230:A231"/>
    <mergeCell ref="B230:B231"/>
    <mergeCell ref="C230:C231"/>
    <mergeCell ref="D230:F230"/>
    <mergeCell ref="G230:G231"/>
    <mergeCell ref="H230:K230"/>
    <mergeCell ref="A218:B218"/>
    <mergeCell ref="A219:B219"/>
    <mergeCell ref="A222:B222"/>
    <mergeCell ref="A223:C223"/>
    <mergeCell ref="A224:C224"/>
    <mergeCell ref="A225:B225"/>
    <mergeCell ref="L197:O197"/>
    <mergeCell ref="A199:B199"/>
    <mergeCell ref="A203:B203"/>
    <mergeCell ref="A204:B204"/>
    <mergeCell ref="A212:B212"/>
    <mergeCell ref="A213:B213"/>
    <mergeCell ref="A197:A198"/>
    <mergeCell ref="B197:B198"/>
    <mergeCell ref="C197:C198"/>
    <mergeCell ref="D197:F197"/>
    <mergeCell ref="G197:G198"/>
    <mergeCell ref="H197:K197"/>
    <mergeCell ref="A186:B186"/>
    <mergeCell ref="A189:B189"/>
    <mergeCell ref="A190:C190"/>
    <mergeCell ref="A191:C191"/>
    <mergeCell ref="A192:B192"/>
    <mergeCell ref="A194:B194"/>
    <mergeCell ref="A165:B165"/>
    <mergeCell ref="A170:B170"/>
    <mergeCell ref="A171:B171"/>
    <mergeCell ref="A179:B179"/>
    <mergeCell ref="A180:B180"/>
    <mergeCell ref="A185:B185"/>
    <mergeCell ref="N161:O161"/>
    <mergeCell ref="A163:A164"/>
    <mergeCell ref="B163:B164"/>
    <mergeCell ref="C163:C164"/>
    <mergeCell ref="D163:F163"/>
    <mergeCell ref="G163:G164"/>
    <mergeCell ref="H163:K163"/>
    <mergeCell ref="L163:O163"/>
    <mergeCell ref="A155:B155"/>
    <mergeCell ref="A156:C156"/>
    <mergeCell ref="A157:C157"/>
    <mergeCell ref="A158:B158"/>
    <mergeCell ref="A159:B159"/>
    <mergeCell ref="A160:C160"/>
    <mergeCell ref="A132:B132"/>
    <mergeCell ref="A136:B136"/>
    <mergeCell ref="A137:B137"/>
    <mergeCell ref="A145:B145"/>
    <mergeCell ref="A146:B146"/>
    <mergeCell ref="A151:B151"/>
    <mergeCell ref="N128:O128"/>
    <mergeCell ref="A130:A131"/>
    <mergeCell ref="B130:B131"/>
    <mergeCell ref="C130:C131"/>
    <mergeCell ref="D130:F130"/>
    <mergeCell ref="G130:G131"/>
    <mergeCell ref="H130:K130"/>
    <mergeCell ref="L130:O130"/>
    <mergeCell ref="A119:B119"/>
    <mergeCell ref="A120:B120"/>
    <mergeCell ref="A123:B123"/>
    <mergeCell ref="A124:C124"/>
    <mergeCell ref="A125:C125"/>
    <mergeCell ref="A126:B126"/>
    <mergeCell ref="L98:O98"/>
    <mergeCell ref="A100:B100"/>
    <mergeCell ref="A105:B105"/>
    <mergeCell ref="A106:B106"/>
    <mergeCell ref="A113:B113"/>
    <mergeCell ref="A114:B114"/>
    <mergeCell ref="A98:A99"/>
    <mergeCell ref="B98:B99"/>
    <mergeCell ref="C98:C99"/>
    <mergeCell ref="D98:F98"/>
    <mergeCell ref="G98:G99"/>
    <mergeCell ref="H98:K98"/>
    <mergeCell ref="A89:B89"/>
    <mergeCell ref="A92:B92"/>
    <mergeCell ref="A93:C93"/>
    <mergeCell ref="A94:C94"/>
    <mergeCell ref="A95:B95"/>
    <mergeCell ref="N96:O96"/>
    <mergeCell ref="A70:B70"/>
    <mergeCell ref="A74:B74"/>
    <mergeCell ref="A75:B75"/>
    <mergeCell ref="A82:B82"/>
    <mergeCell ref="A83:B83"/>
    <mergeCell ref="A88:B88"/>
    <mergeCell ref="A63:B63"/>
    <mergeCell ref="N65:O65"/>
    <mergeCell ref="A68:A69"/>
    <mergeCell ref="B68:B69"/>
    <mergeCell ref="C68:C69"/>
    <mergeCell ref="D68:F68"/>
    <mergeCell ref="G68:G69"/>
    <mergeCell ref="H68:K68"/>
    <mergeCell ref="L68:O68"/>
    <mergeCell ref="A51:B51"/>
    <mergeCell ref="A56:B56"/>
    <mergeCell ref="A57:B57"/>
    <mergeCell ref="A60:B60"/>
    <mergeCell ref="A61:C61"/>
    <mergeCell ref="A62:C62"/>
    <mergeCell ref="H36:K36"/>
    <mergeCell ref="L36:O36"/>
    <mergeCell ref="A38:B38"/>
    <mergeCell ref="A43:B43"/>
    <mergeCell ref="A44:B44"/>
    <mergeCell ref="A50:B50"/>
    <mergeCell ref="A28:B28"/>
    <mergeCell ref="A29:C29"/>
    <mergeCell ref="A30:C30"/>
    <mergeCell ref="A31:B31"/>
    <mergeCell ref="N33:O33"/>
    <mergeCell ref="A36:A37"/>
    <mergeCell ref="B36:B37"/>
    <mergeCell ref="C36:C37"/>
    <mergeCell ref="D36:F36"/>
    <mergeCell ref="G36:G37"/>
    <mergeCell ref="A5:B5"/>
    <mergeCell ref="A10:B10"/>
    <mergeCell ref="A11:B11"/>
    <mergeCell ref="A19:B19"/>
    <mergeCell ref="A24:B24"/>
    <mergeCell ref="A25:B25"/>
    <mergeCell ref="N1:O1"/>
    <mergeCell ref="A3:A4"/>
    <mergeCell ref="B3:B4"/>
    <mergeCell ref="C3:C4"/>
    <mergeCell ref="D3:F3"/>
    <mergeCell ref="G3:G4"/>
    <mergeCell ref="H3:K3"/>
    <mergeCell ref="L3:O3"/>
  </mergeCells>
  <pageMargins left="0.43307086614173229" right="0.15748031496062992" top="0.74803149606299213" bottom="0.74803149606299213" header="0.31496062992125984" footer="0.31496062992125984"/>
  <pageSetup paperSize="9" scale="69" firstPageNumber="2" orientation="landscape" useFirstPageNumber="1" r:id="rId1"/>
  <headerFooter>
    <oddFooter>&amp;R&amp;P</oddFooter>
  </headerFooter>
  <rowBreaks count="9" manualBreakCount="9">
    <brk id="32" max="16383" man="1"/>
    <brk id="64" max="16383" man="1"/>
    <brk id="95" max="16383" man="1"/>
    <brk id="127" max="16383" man="1"/>
    <brk id="159" max="16383" man="1"/>
    <brk id="194" max="14" man="1"/>
    <brk id="227" max="16383" man="1"/>
    <brk id="258" max="14" man="1"/>
    <brk id="29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workbookViewId="0">
      <selection activeCell="B37" sqref="B37"/>
    </sheetView>
  </sheetViews>
  <sheetFormatPr defaultRowHeight="12.75" x14ac:dyDescent="0.2"/>
  <cols>
    <col min="1" max="1" width="12.5703125" bestFit="1" customWidth="1"/>
    <col min="12" max="12" width="12.140625" customWidth="1"/>
  </cols>
  <sheetData>
    <row r="1" spans="1:12" ht="13.5" thickBot="1" x14ac:dyDescent="0.25"/>
    <row r="2" spans="1:12" ht="26.25" thickTop="1" x14ac:dyDescent="0.2">
      <c r="A2" s="1"/>
      <c r="B2" s="2" t="s">
        <v>121</v>
      </c>
      <c r="C2" s="3"/>
      <c r="D2" s="3"/>
      <c r="E2" s="3"/>
      <c r="F2" s="3"/>
      <c r="G2" s="3"/>
      <c r="H2" s="3"/>
      <c r="I2" s="3"/>
      <c r="J2" s="3"/>
      <c r="K2" s="3"/>
      <c r="L2" s="4" t="s">
        <v>122</v>
      </c>
    </row>
    <row r="3" spans="1:12" x14ac:dyDescent="0.2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120">
        <v>9</v>
      </c>
      <c r="K3" s="120">
        <v>10</v>
      </c>
      <c r="L3" s="7"/>
    </row>
    <row r="4" spans="1:12" x14ac:dyDescent="0.2">
      <c r="A4" s="5" t="s">
        <v>123</v>
      </c>
      <c r="B4" s="8" t="e">
        <f>#REF!</f>
        <v>#REF!</v>
      </c>
      <c r="C4" s="124" t="e">
        <f>#REF!</f>
        <v>#REF!</v>
      </c>
      <c r="D4" s="124" t="e">
        <f>#REF!</f>
        <v>#REF!</v>
      </c>
      <c r="E4" s="124" t="e">
        <f>#REF!</f>
        <v>#REF!</v>
      </c>
      <c r="F4" s="124" t="e">
        <f>#REF!</f>
        <v>#REF!</v>
      </c>
      <c r="G4" s="124" t="e">
        <f>#REF!</f>
        <v>#REF!</v>
      </c>
      <c r="H4" s="8" t="e">
        <f>#REF!</f>
        <v>#REF!</v>
      </c>
      <c r="I4" s="8" t="e">
        <f>#REF!</f>
        <v>#REF!</v>
      </c>
      <c r="J4" s="121" t="e">
        <f>#REF!</f>
        <v>#REF!</v>
      </c>
      <c r="K4" s="125" t="e">
        <f>#REF!</f>
        <v>#REF!</v>
      </c>
      <c r="L4" s="9" t="e">
        <f>SUM(B4:K4)/10</f>
        <v>#REF!</v>
      </c>
    </row>
    <row r="5" spans="1:12" x14ac:dyDescent="0.2">
      <c r="A5" s="5" t="s">
        <v>124</v>
      </c>
      <c r="B5" s="8" t="e">
        <f>#REF!</f>
        <v>#REF!</v>
      </c>
      <c r="C5" s="124" t="e">
        <f>#REF!</f>
        <v>#REF!</v>
      </c>
      <c r="D5" s="124" t="e">
        <f>#REF!</f>
        <v>#REF!</v>
      </c>
      <c r="E5" s="124" t="e">
        <f>#REF!</f>
        <v>#REF!</v>
      </c>
      <c r="F5" s="124" t="e">
        <f>#REF!</f>
        <v>#REF!</v>
      </c>
      <c r="G5" s="124" t="e">
        <f>#REF!</f>
        <v>#REF!</v>
      </c>
      <c r="H5" s="8" t="e">
        <f>#REF!</f>
        <v>#REF!</v>
      </c>
      <c r="I5" s="8" t="e">
        <f>#REF!</f>
        <v>#REF!</v>
      </c>
      <c r="J5" s="121" t="e">
        <f>#REF!</f>
        <v>#REF!</v>
      </c>
      <c r="K5" s="121" t="e">
        <f>#REF!</f>
        <v>#REF!</v>
      </c>
      <c r="L5" s="9" t="e">
        <f t="shared" ref="L5:L7" si="0">SUM(B5:K5)/10</f>
        <v>#REF!</v>
      </c>
    </row>
    <row r="6" spans="1:12" x14ac:dyDescent="0.2">
      <c r="A6" s="5" t="s">
        <v>125</v>
      </c>
      <c r="B6" s="8" t="e">
        <f>#REF!</f>
        <v>#REF!</v>
      </c>
      <c r="C6" s="124" t="e">
        <f>#REF!</f>
        <v>#REF!</v>
      </c>
      <c r="D6" s="8" t="e">
        <f>#REF!</f>
        <v>#REF!</v>
      </c>
      <c r="E6" s="124" t="e">
        <f>#REF!</f>
        <v>#REF!</v>
      </c>
      <c r="F6" s="8" t="e">
        <f>#REF!</f>
        <v>#REF!</v>
      </c>
      <c r="G6" s="8" t="e">
        <f>#REF!</f>
        <v>#REF!</v>
      </c>
      <c r="H6" s="8" t="e">
        <f>#REF!</f>
        <v>#REF!</v>
      </c>
      <c r="I6" s="8" t="e">
        <f>#REF!</f>
        <v>#REF!</v>
      </c>
      <c r="J6" s="8" t="e">
        <f>#REF!</f>
        <v>#REF!</v>
      </c>
      <c r="K6" s="125" t="e">
        <f>#REF!</f>
        <v>#REF!</v>
      </c>
      <c r="L6" s="9" t="e">
        <f t="shared" si="0"/>
        <v>#REF!</v>
      </c>
    </row>
    <row r="7" spans="1:12" x14ac:dyDescent="0.2">
      <c r="A7" s="5" t="s">
        <v>126</v>
      </c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121" t="e">
        <f>#REF!</f>
        <v>#REF!</v>
      </c>
      <c r="L7" s="9" t="e">
        <f t="shared" si="0"/>
        <v>#REF!</v>
      </c>
    </row>
    <row r="8" spans="1:12" ht="25.5" x14ac:dyDescent="0.2">
      <c r="A8" s="5"/>
      <c r="B8" s="10" t="s">
        <v>127</v>
      </c>
      <c r="C8" s="11"/>
      <c r="D8" s="11"/>
      <c r="E8" s="11"/>
      <c r="F8" s="11"/>
      <c r="G8" s="11"/>
      <c r="H8" s="11"/>
      <c r="I8" s="11"/>
      <c r="J8" s="11"/>
      <c r="K8" s="11"/>
      <c r="L8" s="12" t="s">
        <v>122</v>
      </c>
    </row>
    <row r="9" spans="1:12" x14ac:dyDescent="0.2">
      <c r="A9" s="5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7"/>
    </row>
    <row r="10" spans="1:12" x14ac:dyDescent="0.2">
      <c r="A10" s="5" t="s">
        <v>123</v>
      </c>
      <c r="B10" s="8" t="e">
        <f>#REF!</f>
        <v>#REF!</v>
      </c>
      <c r="C10" s="8" t="e">
        <f>#REF!</f>
        <v>#REF!</v>
      </c>
      <c r="D10" s="124" t="e">
        <f>#REF!</f>
        <v>#REF!</v>
      </c>
      <c r="E10" s="124" t="e">
        <f>#REF!</f>
        <v>#REF!</v>
      </c>
      <c r="F10" s="124" t="e">
        <f>#REF!</f>
        <v>#REF!</v>
      </c>
      <c r="G10" s="124" t="e">
        <f>#REF!</f>
        <v>#REF!</v>
      </c>
      <c r="H10" s="124" t="e">
        <f>#REF!</f>
        <v>#REF!</v>
      </c>
      <c r="I10" s="124" t="e">
        <f>#REF!</f>
        <v>#REF!</v>
      </c>
      <c r="J10" s="121" t="e">
        <f>#REF!</f>
        <v>#REF!</v>
      </c>
      <c r="K10" s="121" t="e">
        <f>#REF!</f>
        <v>#REF!</v>
      </c>
      <c r="L10" s="9" t="e">
        <f>SUM(B10:K10)/10</f>
        <v>#REF!</v>
      </c>
    </row>
    <row r="11" spans="1:12" x14ac:dyDescent="0.2">
      <c r="A11" s="5" t="s">
        <v>124</v>
      </c>
      <c r="B11" s="124" t="e">
        <f>#REF!</f>
        <v>#REF!</v>
      </c>
      <c r="C11" s="8" t="e">
        <f>#REF!</f>
        <v>#REF!</v>
      </c>
      <c r="D11" s="124" t="e">
        <f>#REF!</f>
        <v>#REF!</v>
      </c>
      <c r="E11" s="8" t="e">
        <f>#REF!</f>
        <v>#REF!</v>
      </c>
      <c r="F11" s="124" t="e">
        <f>#REF!</f>
        <v>#REF!</v>
      </c>
      <c r="G11" s="124" t="e">
        <f>#REF!</f>
        <v>#REF!</v>
      </c>
      <c r="H11" s="124" t="e">
        <f>#REF!</f>
        <v>#REF!</v>
      </c>
      <c r="I11" s="124" t="e">
        <f>#REF!</f>
        <v>#REF!</v>
      </c>
      <c r="J11" s="125" t="e">
        <f>#REF!</f>
        <v>#REF!</v>
      </c>
      <c r="K11" s="125" t="e">
        <f>#REF!</f>
        <v>#REF!</v>
      </c>
      <c r="L11" s="9" t="e">
        <f>SUM(B11:K11)/10</f>
        <v>#REF!</v>
      </c>
    </row>
    <row r="12" spans="1:12" x14ac:dyDescent="0.2">
      <c r="A12" s="5" t="s">
        <v>125</v>
      </c>
      <c r="B12" s="8" t="e">
        <f>#REF!</f>
        <v>#REF!</v>
      </c>
      <c r="C12" s="8" t="e">
        <f>#REF!</f>
        <v>#REF!</v>
      </c>
      <c r="D12" s="8" t="e">
        <f>#REF!</f>
        <v>#REF!</v>
      </c>
      <c r="E12" s="8" t="e">
        <f>#REF!</f>
        <v>#REF!</v>
      </c>
      <c r="F12" s="8" t="e">
        <f>#REF!</f>
        <v>#REF!</v>
      </c>
      <c r="G12" s="8" t="e">
        <f>#REF!</f>
        <v>#REF!</v>
      </c>
      <c r="H12" s="8" t="e">
        <f>#REF!</f>
        <v>#REF!</v>
      </c>
      <c r="I12" s="8" t="e">
        <f>#REF!</f>
        <v>#REF!</v>
      </c>
      <c r="J12" s="121" t="e">
        <f>#REF!</f>
        <v>#REF!</v>
      </c>
      <c r="K12" s="121" t="e">
        <f>#REF!</f>
        <v>#REF!</v>
      </c>
      <c r="L12" s="9" t="e">
        <f t="shared" ref="L12:L13" si="1">SUM(B12:K12)/10</f>
        <v>#REF!</v>
      </c>
    </row>
    <row r="13" spans="1:12" x14ac:dyDescent="0.2">
      <c r="A13" s="5" t="s">
        <v>126</v>
      </c>
      <c r="B13" s="8" t="e">
        <f>#REF!</f>
        <v>#REF!</v>
      </c>
      <c r="C13" s="8" t="e">
        <f>#REF!</f>
        <v>#REF!</v>
      </c>
      <c r="D13" s="8" t="e">
        <f>#REF!</f>
        <v>#REF!</v>
      </c>
      <c r="E13" s="8" t="e">
        <f>#REF!</f>
        <v>#REF!</v>
      </c>
      <c r="F13" s="8" t="e">
        <f>#REF!</f>
        <v>#REF!</v>
      </c>
      <c r="G13" s="8" t="e">
        <f>#REF!</f>
        <v>#REF!</v>
      </c>
      <c r="H13" s="8" t="e">
        <f>#REF!</f>
        <v>#REF!</v>
      </c>
      <c r="I13" s="8" t="e">
        <f>#REF!</f>
        <v>#REF!</v>
      </c>
      <c r="J13" s="121" t="e">
        <f>#REF!</f>
        <v>#REF!</v>
      </c>
      <c r="K13" s="121" t="e">
        <f>#REF!</f>
        <v>#REF!</v>
      </c>
      <c r="L13" s="9" t="e">
        <f t="shared" si="1"/>
        <v>#REF!</v>
      </c>
    </row>
    <row r="14" spans="1:12" ht="25.5" x14ac:dyDescent="0.2">
      <c r="A14" s="5"/>
      <c r="B14" s="10" t="s">
        <v>128</v>
      </c>
      <c r="C14" s="11"/>
      <c r="D14" s="11"/>
      <c r="E14" s="11"/>
      <c r="F14" s="11"/>
      <c r="G14" s="11"/>
      <c r="H14" s="11"/>
      <c r="I14" s="11"/>
      <c r="J14" s="11"/>
      <c r="K14" s="11"/>
      <c r="L14" s="12" t="s">
        <v>122</v>
      </c>
    </row>
    <row r="15" spans="1:12" x14ac:dyDescent="0.2">
      <c r="A15" s="5"/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6">
        <v>7</v>
      </c>
      <c r="I15" s="6">
        <v>8</v>
      </c>
      <c r="J15" s="6">
        <v>9</v>
      </c>
      <c r="K15" s="6">
        <v>10</v>
      </c>
      <c r="L15" s="7"/>
    </row>
    <row r="16" spans="1:12" x14ac:dyDescent="0.2">
      <c r="A16" s="5" t="s">
        <v>123</v>
      </c>
      <c r="B16" s="124" t="e">
        <f>#REF!</f>
        <v>#REF!</v>
      </c>
      <c r="C16" s="124" t="e">
        <f>#REF!</f>
        <v>#REF!</v>
      </c>
      <c r="D16" s="8" t="e">
        <f>#REF!</f>
        <v>#REF!</v>
      </c>
      <c r="E16" s="124" t="e">
        <f>#REF!</f>
        <v>#REF!</v>
      </c>
      <c r="F16" s="124" t="e">
        <f>#REF!</f>
        <v>#REF!</v>
      </c>
      <c r="G16" s="8" t="e">
        <f>#REF!</f>
        <v>#REF!</v>
      </c>
      <c r="H16" s="8" t="e">
        <f>#REF!</f>
        <v>#REF!</v>
      </c>
      <c r="I16" s="124" t="e">
        <f>#REF!</f>
        <v>#REF!</v>
      </c>
      <c r="J16" s="125" t="e">
        <f>#REF!</f>
        <v>#REF!</v>
      </c>
      <c r="K16" s="125" t="e">
        <f>#REF!</f>
        <v>#REF!</v>
      </c>
      <c r="L16" s="9" t="e">
        <f>SUM(B16:K16)/10</f>
        <v>#REF!</v>
      </c>
    </row>
    <row r="17" spans="1:12" x14ac:dyDescent="0.2">
      <c r="A17" s="5" t="s">
        <v>124</v>
      </c>
      <c r="B17" s="124" t="e">
        <f>#REF!</f>
        <v>#REF!</v>
      </c>
      <c r="C17" s="124" t="e">
        <f>#REF!</f>
        <v>#REF!</v>
      </c>
      <c r="D17" s="8" t="e">
        <f>#REF!</f>
        <v>#REF!</v>
      </c>
      <c r="E17" s="124" t="e">
        <f>#REF!</f>
        <v>#REF!</v>
      </c>
      <c r="F17" s="124" t="e">
        <f>#REF!</f>
        <v>#REF!</v>
      </c>
      <c r="G17" s="8" t="e">
        <f>#REF!</f>
        <v>#REF!</v>
      </c>
      <c r="H17" s="8" t="e">
        <f>#REF!</f>
        <v>#REF!</v>
      </c>
      <c r="I17" s="8" t="e">
        <f>#REF!</f>
        <v>#REF!</v>
      </c>
      <c r="J17" s="121" t="e">
        <f>#REF!</f>
        <v>#REF!</v>
      </c>
      <c r="K17" s="125" t="e">
        <f>#REF!</f>
        <v>#REF!</v>
      </c>
      <c r="L17" s="9" t="e">
        <f>SUM(B17:K17)/10</f>
        <v>#REF!</v>
      </c>
    </row>
    <row r="18" spans="1:12" x14ac:dyDescent="0.2">
      <c r="A18" s="5" t="s">
        <v>125</v>
      </c>
      <c r="B18" s="8" t="e">
        <f>#REF!</f>
        <v>#REF!</v>
      </c>
      <c r="C18" s="8" t="e">
        <f>#REF!</f>
        <v>#REF!</v>
      </c>
      <c r="D18" s="8" t="e">
        <f>#REF!</f>
        <v>#REF!</v>
      </c>
      <c r="E18" s="8" t="e">
        <f>#REF!</f>
        <v>#REF!</v>
      </c>
      <c r="F18" s="124" t="e">
        <f>#REF!</f>
        <v>#REF!</v>
      </c>
      <c r="G18" s="124" t="e">
        <f>#REF!</f>
        <v>#REF!</v>
      </c>
      <c r="H18" s="124" t="e">
        <f>#REF!</f>
        <v>#REF!</v>
      </c>
      <c r="I18" s="8" t="e">
        <f>#REF!</f>
        <v>#REF!</v>
      </c>
      <c r="J18" s="121" t="e">
        <f>#REF!</f>
        <v>#REF!</v>
      </c>
      <c r="K18" s="125" t="e">
        <f>#REF!</f>
        <v>#REF!</v>
      </c>
      <c r="L18" s="9" t="e">
        <f t="shared" ref="L18:L19" si="2">SUM(B18:K18)/10</f>
        <v>#REF!</v>
      </c>
    </row>
    <row r="19" spans="1:12" x14ac:dyDescent="0.2">
      <c r="A19" s="5" t="s">
        <v>126</v>
      </c>
      <c r="B19" s="8" t="e">
        <f>#REF!</f>
        <v>#REF!</v>
      </c>
      <c r="C19" s="8" t="e">
        <f>#REF!</f>
        <v>#REF!</v>
      </c>
      <c r="D19" s="8" t="e">
        <f>#REF!</f>
        <v>#REF!</v>
      </c>
      <c r="E19" s="8" t="e">
        <f>#REF!</f>
        <v>#REF!</v>
      </c>
      <c r="F19" s="8" t="e">
        <f>#REF!</f>
        <v>#REF!</v>
      </c>
      <c r="G19" s="8" t="e">
        <f>#REF!</f>
        <v>#REF!</v>
      </c>
      <c r="H19" s="8" t="e">
        <f>#REF!</f>
        <v>#REF!</v>
      </c>
      <c r="I19" s="8" t="e">
        <f>#REF!</f>
        <v>#REF!</v>
      </c>
      <c r="J19" s="121" t="e">
        <f>#REF!</f>
        <v>#REF!</v>
      </c>
      <c r="K19" s="121" t="e">
        <f>#REF!</f>
        <v>#REF!</v>
      </c>
      <c r="L19" s="9" t="e">
        <f t="shared" si="2"/>
        <v>#REF!</v>
      </c>
    </row>
    <row r="20" spans="1:12" ht="25.5" x14ac:dyDescent="0.2">
      <c r="A20" s="5"/>
      <c r="B20" s="10" t="s">
        <v>129</v>
      </c>
      <c r="C20" s="11"/>
      <c r="D20" s="11"/>
      <c r="E20" s="11"/>
      <c r="F20" s="11"/>
      <c r="G20" s="11"/>
      <c r="H20" s="11"/>
      <c r="I20" s="11"/>
      <c r="J20" s="11"/>
      <c r="K20" s="11"/>
      <c r="L20" s="12" t="s">
        <v>122</v>
      </c>
    </row>
    <row r="21" spans="1:12" x14ac:dyDescent="0.2">
      <c r="A21" s="5"/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7"/>
    </row>
    <row r="22" spans="1:12" x14ac:dyDescent="0.2">
      <c r="A22" s="5" t="s">
        <v>123</v>
      </c>
      <c r="B22" s="122" t="e">
        <f>#REF!</f>
        <v>#REF!</v>
      </c>
      <c r="C22" s="122" t="e">
        <f>#REF!</f>
        <v>#REF!</v>
      </c>
      <c r="D22" s="122" t="e">
        <f>#REF!</f>
        <v>#REF!</v>
      </c>
      <c r="E22" s="8" t="e">
        <f>#REF!</f>
        <v>#REF!</v>
      </c>
      <c r="F22" s="8" t="e">
        <f>#REF!</f>
        <v>#REF!</v>
      </c>
      <c r="G22" s="8" t="e">
        <f>#REF!</f>
        <v>#REF!</v>
      </c>
      <c r="H22" s="8" t="e">
        <f>#REF!</f>
        <v>#REF!</v>
      </c>
      <c r="I22" s="8" t="e">
        <f>#REF!</f>
        <v>#REF!</v>
      </c>
      <c r="J22" s="121" t="e">
        <f>#REF!</f>
        <v>#REF!</v>
      </c>
      <c r="K22" s="121" t="e">
        <f>#REF!</f>
        <v>#REF!</v>
      </c>
      <c r="L22" s="9" t="e">
        <f>SUM(B22:K22)/10</f>
        <v>#REF!</v>
      </c>
    </row>
    <row r="23" spans="1:12" x14ac:dyDescent="0.2">
      <c r="A23" s="5" t="s">
        <v>124</v>
      </c>
      <c r="B23" s="8" t="e">
        <f>#REF!</f>
        <v>#REF!</v>
      </c>
      <c r="C23" s="8" t="e">
        <f>#REF!</f>
        <v>#REF!</v>
      </c>
      <c r="D23" s="8" t="e">
        <f>#REF!</f>
        <v>#REF!</v>
      </c>
      <c r="E23" s="8" t="e">
        <f>#REF!</f>
        <v>#REF!</v>
      </c>
      <c r="F23" s="8" t="e">
        <f>#REF!</f>
        <v>#REF!</v>
      </c>
      <c r="G23" s="8" t="e">
        <f>#REF!</f>
        <v>#REF!</v>
      </c>
      <c r="H23" s="8" t="e">
        <f>#REF!</f>
        <v>#REF!</v>
      </c>
      <c r="I23" s="8" t="e">
        <f>#REF!</f>
        <v>#REF!</v>
      </c>
      <c r="J23" s="121" t="e">
        <f>#REF!</f>
        <v>#REF!</v>
      </c>
      <c r="K23" s="121" t="e">
        <f>#REF!</f>
        <v>#REF!</v>
      </c>
      <c r="L23" s="9" t="e">
        <f t="shared" ref="L23:L25" si="3">SUM(B23:K23)/10</f>
        <v>#REF!</v>
      </c>
    </row>
    <row r="24" spans="1:12" x14ac:dyDescent="0.2">
      <c r="A24" s="5" t="s">
        <v>125</v>
      </c>
      <c r="B24" s="8" t="e">
        <f>#REF!</f>
        <v>#REF!</v>
      </c>
      <c r="C24" s="8" t="e">
        <f>#REF!</f>
        <v>#REF!</v>
      </c>
      <c r="D24" s="8" t="e">
        <f>#REF!</f>
        <v>#REF!</v>
      </c>
      <c r="E24" s="8" t="e">
        <f>#REF!</f>
        <v>#REF!</v>
      </c>
      <c r="F24" s="8" t="e">
        <f>#REF!</f>
        <v>#REF!</v>
      </c>
      <c r="G24" s="8" t="e">
        <f>#REF!</f>
        <v>#REF!</v>
      </c>
      <c r="H24" s="8" t="e">
        <f>#REF!</f>
        <v>#REF!</v>
      </c>
      <c r="I24" s="8" t="e">
        <f>#REF!</f>
        <v>#REF!</v>
      </c>
      <c r="J24" s="121" t="e">
        <f>#REF!</f>
        <v>#REF!</v>
      </c>
      <c r="K24" s="121" t="e">
        <f>#REF!</f>
        <v>#REF!</v>
      </c>
      <c r="L24" s="9" t="e">
        <f t="shared" si="3"/>
        <v>#REF!</v>
      </c>
    </row>
    <row r="25" spans="1:12" ht="13.5" thickBot="1" x14ac:dyDescent="0.25">
      <c r="A25" s="13" t="s">
        <v>126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21" t="e">
        <f>#REF!</f>
        <v>#REF!</v>
      </c>
      <c r="K25" s="121" t="e">
        <f>#REF!</f>
        <v>#REF!</v>
      </c>
      <c r="L25" s="9" t="e">
        <f t="shared" si="3"/>
        <v>#REF!</v>
      </c>
    </row>
    <row r="26" spans="1:12" ht="13.5" thickTop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2" x14ac:dyDescent="0.2">
      <c r="A27" s="5"/>
      <c r="B27" s="6">
        <v>1</v>
      </c>
      <c r="C27" s="6">
        <v>2</v>
      </c>
      <c r="D27" s="6">
        <v>3</v>
      </c>
      <c r="E27" s="6">
        <v>4</v>
      </c>
      <c r="F27" s="6">
        <v>5</v>
      </c>
      <c r="G27" s="6">
        <v>6</v>
      </c>
      <c r="H27" s="6">
        <v>7</v>
      </c>
      <c r="I27" s="6">
        <v>8</v>
      </c>
      <c r="J27" s="6">
        <v>9</v>
      </c>
      <c r="K27" s="6">
        <v>10</v>
      </c>
      <c r="L27" s="7"/>
    </row>
    <row r="28" spans="1:12" x14ac:dyDescent="0.2">
      <c r="A28" s="5" t="s">
        <v>123</v>
      </c>
      <c r="B28" s="8" t="e">
        <f>B4+B10+B16+B22</f>
        <v>#REF!</v>
      </c>
      <c r="C28" s="8" t="e">
        <f t="shared" ref="C28:K28" si="4">C4+C10+C16+C22</f>
        <v>#REF!</v>
      </c>
      <c r="D28" s="8" t="e">
        <f t="shared" si="4"/>
        <v>#REF!</v>
      </c>
      <c r="E28" s="8" t="e">
        <f t="shared" si="4"/>
        <v>#REF!</v>
      </c>
      <c r="F28" s="8" t="e">
        <f t="shared" si="4"/>
        <v>#REF!</v>
      </c>
      <c r="G28" s="8" t="e">
        <f t="shared" si="4"/>
        <v>#REF!</v>
      </c>
      <c r="H28" s="8" t="e">
        <f t="shared" si="4"/>
        <v>#REF!</v>
      </c>
      <c r="I28" s="8" t="e">
        <f t="shared" si="4"/>
        <v>#REF!</v>
      </c>
      <c r="J28" s="8" t="e">
        <f t="shared" si="4"/>
        <v>#REF!</v>
      </c>
      <c r="K28" s="8" t="e">
        <f t="shared" si="4"/>
        <v>#REF!</v>
      </c>
      <c r="L28" s="9" t="e">
        <f>SUM(B28:K28)/10</f>
        <v>#REF!</v>
      </c>
    </row>
    <row r="29" spans="1:12" x14ac:dyDescent="0.2">
      <c r="A29" s="5" t="s">
        <v>124</v>
      </c>
      <c r="B29" s="8" t="e">
        <f>B5+B11+B17+B23</f>
        <v>#REF!</v>
      </c>
      <c r="C29" s="8" t="e">
        <f t="shared" ref="C29:K29" si="5">C5+C11+C17+C23</f>
        <v>#REF!</v>
      </c>
      <c r="D29" s="8" t="e">
        <f t="shared" si="5"/>
        <v>#REF!</v>
      </c>
      <c r="E29" s="8" t="e">
        <f t="shared" si="5"/>
        <v>#REF!</v>
      </c>
      <c r="F29" s="8" t="e">
        <f t="shared" si="5"/>
        <v>#REF!</v>
      </c>
      <c r="G29" s="8" t="e">
        <f t="shared" si="5"/>
        <v>#REF!</v>
      </c>
      <c r="H29" s="8" t="e">
        <f t="shared" si="5"/>
        <v>#REF!</v>
      </c>
      <c r="I29" s="8" t="e">
        <f t="shared" si="5"/>
        <v>#REF!</v>
      </c>
      <c r="J29" s="8" t="e">
        <f t="shared" si="5"/>
        <v>#REF!</v>
      </c>
      <c r="K29" s="8" t="e">
        <f t="shared" si="5"/>
        <v>#REF!</v>
      </c>
      <c r="L29" s="9" t="e">
        <f>SUM(B29:K29)/10</f>
        <v>#REF!</v>
      </c>
    </row>
    <row r="30" spans="1:12" x14ac:dyDescent="0.2">
      <c r="A30" s="5" t="s">
        <v>125</v>
      </c>
      <c r="B30" s="8" t="e">
        <f>B6+B12+B18+B24</f>
        <v>#REF!</v>
      </c>
      <c r="C30" s="8" t="e">
        <f t="shared" ref="C30:K30" si="6">C6+C12+C18+C24</f>
        <v>#REF!</v>
      </c>
      <c r="D30" s="8" t="e">
        <f t="shared" si="6"/>
        <v>#REF!</v>
      </c>
      <c r="E30" s="8" t="e">
        <f t="shared" si="6"/>
        <v>#REF!</v>
      </c>
      <c r="F30" s="8" t="e">
        <f t="shared" si="6"/>
        <v>#REF!</v>
      </c>
      <c r="G30" s="8" t="e">
        <f t="shared" si="6"/>
        <v>#REF!</v>
      </c>
      <c r="H30" s="8" t="e">
        <f t="shared" si="6"/>
        <v>#REF!</v>
      </c>
      <c r="I30" s="8" t="e">
        <f t="shared" si="6"/>
        <v>#REF!</v>
      </c>
      <c r="J30" s="8" t="e">
        <f t="shared" si="6"/>
        <v>#REF!</v>
      </c>
      <c r="K30" s="8" t="e">
        <f t="shared" si="6"/>
        <v>#REF!</v>
      </c>
      <c r="L30" s="9" t="e">
        <f>SUM(B30:K30)/10</f>
        <v>#REF!</v>
      </c>
    </row>
    <row r="31" spans="1:12" ht="13.5" thickBot="1" x14ac:dyDescent="0.25">
      <c r="A31" s="13" t="s">
        <v>126</v>
      </c>
      <c r="B31" s="14" t="e">
        <f>B7+B13+B19+B25</f>
        <v>#REF!</v>
      </c>
      <c r="C31" s="14" t="e">
        <f t="shared" ref="C31:K31" si="7">C7+C13+C19+C25</f>
        <v>#REF!</v>
      </c>
      <c r="D31" s="14" t="e">
        <f t="shared" si="7"/>
        <v>#REF!</v>
      </c>
      <c r="E31" s="14" t="e">
        <f t="shared" si="7"/>
        <v>#REF!</v>
      </c>
      <c r="F31" s="14" t="e">
        <f t="shared" si="7"/>
        <v>#REF!</v>
      </c>
      <c r="G31" s="14" t="e">
        <f t="shared" si="7"/>
        <v>#REF!</v>
      </c>
      <c r="H31" s="14" t="e">
        <f t="shared" si="7"/>
        <v>#REF!</v>
      </c>
      <c r="I31" s="14" t="e">
        <f t="shared" si="7"/>
        <v>#REF!</v>
      </c>
      <c r="J31" s="14" t="e">
        <f t="shared" si="7"/>
        <v>#REF!</v>
      </c>
      <c r="K31" s="14" t="e">
        <f t="shared" si="7"/>
        <v>#REF!</v>
      </c>
      <c r="L31" s="9" t="e">
        <f t="shared" ref="L31" si="8">SUM(B31:K31)/10</f>
        <v>#REF!</v>
      </c>
    </row>
    <row r="32" spans="1:12" ht="13.5" thickTop="1" x14ac:dyDescent="0.2"/>
    <row r="33" spans="1:12" ht="13.5" thickBot="1" x14ac:dyDescent="0.25"/>
    <row r="34" spans="1:12" ht="26.25" thickTop="1" x14ac:dyDescent="0.2">
      <c r="A34" s="1"/>
      <c r="B34" s="2" t="s">
        <v>130</v>
      </c>
      <c r="C34" s="3"/>
      <c r="D34" s="3"/>
      <c r="E34" s="3"/>
      <c r="F34" s="3"/>
      <c r="G34" s="3"/>
      <c r="H34" s="3"/>
      <c r="I34" s="3"/>
      <c r="J34" s="3"/>
      <c r="K34" s="3"/>
      <c r="L34" s="4" t="s">
        <v>122</v>
      </c>
    </row>
    <row r="35" spans="1:12" x14ac:dyDescent="0.2">
      <c r="A35" s="5"/>
      <c r="B35" s="6">
        <v>1</v>
      </c>
      <c r="C35" s="6">
        <v>2</v>
      </c>
      <c r="D35" s="6">
        <v>3</v>
      </c>
      <c r="E35" s="6">
        <v>4</v>
      </c>
      <c r="F35" s="6">
        <v>5</v>
      </c>
      <c r="G35" s="6">
        <v>6</v>
      </c>
      <c r="H35" s="6">
        <v>7</v>
      </c>
      <c r="I35" s="6">
        <v>8</v>
      </c>
      <c r="J35" s="6">
        <v>9</v>
      </c>
      <c r="K35" s="6">
        <v>10</v>
      </c>
      <c r="L35" s="7"/>
    </row>
    <row r="36" spans="1:12" x14ac:dyDescent="0.2">
      <c r="A36" s="5" t="s">
        <v>123</v>
      </c>
      <c r="B36" s="126" t="e">
        <f>#REF!</f>
        <v>#REF!</v>
      </c>
      <c r="C36" s="8" t="e">
        <f>#REF!</f>
        <v>#REF!</v>
      </c>
      <c r="D36" s="8" t="e">
        <f>#REF!</f>
        <v>#REF!</v>
      </c>
      <c r="E36" s="8" t="e">
        <f>#REF!</f>
        <v>#REF!</v>
      </c>
      <c r="F36" s="124" t="e">
        <f>#REF!</f>
        <v>#REF!</v>
      </c>
      <c r="G36" s="124" t="e">
        <f>#REF!</f>
        <v>#REF!</v>
      </c>
      <c r="H36" s="8" t="e">
        <f>#REF!</f>
        <v>#REF!</v>
      </c>
      <c r="I36" s="8" t="e">
        <f>#REF!</f>
        <v>#REF!</v>
      </c>
      <c r="J36" s="125" t="e">
        <f>#REF!</f>
        <v>#REF!</v>
      </c>
      <c r="K36" s="125" t="e">
        <f>#REF!</f>
        <v>#REF!</v>
      </c>
      <c r="L36" s="9" t="e">
        <f>SUM(B36:K36)/10</f>
        <v>#REF!</v>
      </c>
    </row>
    <row r="37" spans="1:12" x14ac:dyDescent="0.2">
      <c r="A37" s="5" t="s">
        <v>124</v>
      </c>
      <c r="B37" s="126" t="e">
        <f>#REF!</f>
        <v>#REF!</v>
      </c>
      <c r="C37" s="124" t="e">
        <f>#REF!</f>
        <v>#REF!</v>
      </c>
      <c r="D37" s="8" t="e">
        <f>#REF!</f>
        <v>#REF!</v>
      </c>
      <c r="E37" s="124" t="e">
        <f>#REF!</f>
        <v>#REF!</v>
      </c>
      <c r="F37" s="124" t="e">
        <f>#REF!</f>
        <v>#REF!</v>
      </c>
      <c r="G37" s="8" t="e">
        <f>#REF!</f>
        <v>#REF!</v>
      </c>
      <c r="H37" s="8" t="e">
        <f>#REF!</f>
        <v>#REF!</v>
      </c>
      <c r="I37" s="124" t="e">
        <f>#REF!</f>
        <v>#REF!</v>
      </c>
      <c r="J37" s="121" t="e">
        <f>#REF!</f>
        <v>#REF!</v>
      </c>
      <c r="K37" s="125" t="e">
        <f>#REF!</f>
        <v>#REF!</v>
      </c>
      <c r="L37" s="9" t="e">
        <f t="shared" ref="L37:L39" si="9">SUM(B37:K37)/10</f>
        <v>#REF!</v>
      </c>
    </row>
    <row r="38" spans="1:12" x14ac:dyDescent="0.2">
      <c r="A38" s="5" t="s">
        <v>125</v>
      </c>
      <c r="B38" s="8" t="e">
        <f>#REF!</f>
        <v>#REF!</v>
      </c>
      <c r="C38" s="124" t="e">
        <f>#REF!</f>
        <v>#REF!</v>
      </c>
      <c r="D38" s="8" t="e">
        <f>#REF!</f>
        <v>#REF!</v>
      </c>
      <c r="E38" s="124" t="e">
        <f>#REF!</f>
        <v>#REF!</v>
      </c>
      <c r="F38" s="8" t="e">
        <f>#REF!</f>
        <v>#REF!</v>
      </c>
      <c r="G38" s="8" t="e">
        <f>#REF!</f>
        <v>#REF!</v>
      </c>
      <c r="H38" s="8" t="e">
        <f>#REF!</f>
        <v>#REF!</v>
      </c>
      <c r="I38" s="8" t="e">
        <f>#REF!</f>
        <v>#REF!</v>
      </c>
      <c r="J38" s="121" t="e">
        <f>#REF!</f>
        <v>#REF!</v>
      </c>
      <c r="K38" s="121" t="e">
        <f>#REF!</f>
        <v>#REF!</v>
      </c>
      <c r="L38" s="9" t="e">
        <f t="shared" si="9"/>
        <v>#REF!</v>
      </c>
    </row>
    <row r="39" spans="1:12" x14ac:dyDescent="0.2">
      <c r="A39" s="5" t="s">
        <v>126</v>
      </c>
      <c r="B39" s="8" t="e">
        <f>#REF!</f>
        <v>#REF!</v>
      </c>
      <c r="C39" s="123" t="e">
        <f>#REF!</f>
        <v>#REF!</v>
      </c>
      <c r="D39" s="8" t="e">
        <f>#REF!</f>
        <v>#REF!</v>
      </c>
      <c r="E39" s="8" t="e">
        <f>#REF!</f>
        <v>#REF!</v>
      </c>
      <c r="F39" s="8" t="e">
        <f>#REF!</f>
        <v>#REF!</v>
      </c>
      <c r="G39" s="8" t="e">
        <f>#REF!</f>
        <v>#REF!</v>
      </c>
      <c r="H39" s="8" t="e">
        <f>#REF!</f>
        <v>#REF!</v>
      </c>
      <c r="I39" s="8" t="e">
        <f>#REF!</f>
        <v>#REF!</v>
      </c>
      <c r="J39" s="121" t="e">
        <f>#REF!</f>
        <v>#REF!</v>
      </c>
      <c r="K39" s="121" t="e">
        <f>#REF!</f>
        <v>#REF!</v>
      </c>
      <c r="L39" s="9" t="e">
        <f t="shared" si="9"/>
        <v>#REF!</v>
      </c>
    </row>
    <row r="40" spans="1:12" ht="25.5" x14ac:dyDescent="0.2">
      <c r="A40" s="5"/>
      <c r="B40" s="10" t="s">
        <v>131</v>
      </c>
      <c r="C40" s="11"/>
      <c r="D40" s="11"/>
      <c r="E40" s="11"/>
      <c r="F40" s="11"/>
      <c r="G40" s="11"/>
      <c r="H40" s="11"/>
      <c r="I40" s="11"/>
      <c r="J40" s="11"/>
      <c r="K40" s="11"/>
      <c r="L40" s="12" t="s">
        <v>122</v>
      </c>
    </row>
    <row r="41" spans="1:12" x14ac:dyDescent="0.2">
      <c r="A41" s="5"/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6">
        <v>8</v>
      </c>
      <c r="J41" s="6">
        <v>9</v>
      </c>
      <c r="K41" s="6">
        <v>10</v>
      </c>
      <c r="L41" s="7"/>
    </row>
    <row r="42" spans="1:12" x14ac:dyDescent="0.2">
      <c r="A42" s="5" t="s">
        <v>123</v>
      </c>
      <c r="B42" s="124" t="e">
        <f>#REF!</f>
        <v>#REF!</v>
      </c>
      <c r="C42" s="8" t="e">
        <f>#REF!</f>
        <v>#REF!</v>
      </c>
      <c r="D42" s="8" t="e">
        <f>#REF!</f>
        <v>#REF!</v>
      </c>
      <c r="E42" s="124" t="e">
        <f>#REF!</f>
        <v>#REF!</v>
      </c>
      <c r="F42" s="124" t="e">
        <f>#REF!</f>
        <v>#REF!</v>
      </c>
      <c r="G42" s="124" t="e">
        <f>#REF!</f>
        <v>#REF!</v>
      </c>
      <c r="H42" s="124" t="e">
        <f>#REF!</f>
        <v>#REF!</v>
      </c>
      <c r="I42" s="8" t="e">
        <f>#REF!</f>
        <v>#REF!</v>
      </c>
      <c r="J42" s="121" t="e">
        <f>#REF!</f>
        <v>#REF!</v>
      </c>
      <c r="K42" s="125" t="e">
        <f>#REF!</f>
        <v>#REF!</v>
      </c>
      <c r="L42" s="9" t="e">
        <f>SUM(B42:I42)/10</f>
        <v>#REF!</v>
      </c>
    </row>
    <row r="43" spans="1:12" x14ac:dyDescent="0.2">
      <c r="A43" s="5" t="s">
        <v>124</v>
      </c>
      <c r="B43" s="124" t="e">
        <f>#REF!</f>
        <v>#REF!</v>
      </c>
      <c r="C43" s="8" t="e">
        <f>#REF!</f>
        <v>#REF!</v>
      </c>
      <c r="D43" s="124" t="e">
        <f>#REF!</f>
        <v>#REF!</v>
      </c>
      <c r="E43" s="8" t="e">
        <f>#REF!</f>
        <v>#REF!</v>
      </c>
      <c r="F43" s="124" t="e">
        <f>#REF!</f>
        <v>#REF!</v>
      </c>
      <c r="G43" s="8" t="e">
        <f>#REF!</f>
        <v>#REF!</v>
      </c>
      <c r="H43" s="124" t="e">
        <f>#REF!</f>
        <v>#REF!</v>
      </c>
      <c r="I43" s="124" t="e">
        <f>#REF!</f>
        <v>#REF!</v>
      </c>
      <c r="J43" s="125" t="e">
        <f>#REF!</f>
        <v>#REF!</v>
      </c>
      <c r="K43" s="125" t="e">
        <f>#REF!</f>
        <v>#REF!</v>
      </c>
      <c r="L43" s="9" t="e">
        <f>SUM(B43:I43)/10</f>
        <v>#REF!</v>
      </c>
    </row>
    <row r="44" spans="1:12" x14ac:dyDescent="0.2">
      <c r="A44" s="5" t="s">
        <v>125</v>
      </c>
      <c r="B44" s="8" t="e">
        <f>#REF!</f>
        <v>#REF!</v>
      </c>
      <c r="C44" s="8" t="e">
        <f>#REF!</f>
        <v>#REF!</v>
      </c>
      <c r="D44" s="124" t="e">
        <f>#REF!</f>
        <v>#REF!</v>
      </c>
      <c r="E44" s="8" t="e">
        <f>#REF!</f>
        <v>#REF!</v>
      </c>
      <c r="F44" s="124" t="e">
        <f>#REF!</f>
        <v>#REF!</v>
      </c>
      <c r="G44" s="124" t="e">
        <f>#REF!</f>
        <v>#REF!</v>
      </c>
      <c r="H44" s="8" t="e">
        <f>#REF!</f>
        <v>#REF!</v>
      </c>
      <c r="I44" s="8" t="e">
        <f>#REF!</f>
        <v>#REF!</v>
      </c>
      <c r="J44" s="125" t="e">
        <f>#REF!</f>
        <v>#REF!</v>
      </c>
      <c r="K44" s="125" t="e">
        <f>#REF!</f>
        <v>#REF!</v>
      </c>
      <c r="L44" s="9" t="e">
        <f>SUM(B44:I44)/10</f>
        <v>#REF!</v>
      </c>
    </row>
    <row r="45" spans="1:12" x14ac:dyDescent="0.2">
      <c r="A45" s="5" t="s">
        <v>126</v>
      </c>
      <c r="B45" s="8" t="e">
        <f>#REF!</f>
        <v>#REF!</v>
      </c>
      <c r="C45" s="8" t="e">
        <f>#REF!</f>
        <v>#REF!</v>
      </c>
      <c r="D45" s="8" t="e">
        <f>#REF!</f>
        <v>#REF!</v>
      </c>
      <c r="E45" s="8" t="e">
        <f>#REF!</f>
        <v>#REF!</v>
      </c>
      <c r="F45" s="8" t="e">
        <f>#REF!</f>
        <v>#REF!</v>
      </c>
      <c r="G45" s="8" t="e">
        <f>#REF!</f>
        <v>#REF!</v>
      </c>
      <c r="H45" s="8" t="e">
        <f>#REF!</f>
        <v>#REF!</v>
      </c>
      <c r="I45" s="8" t="e">
        <f>#REF!</f>
        <v>#REF!</v>
      </c>
      <c r="J45" s="121" t="e">
        <f>#REF!</f>
        <v>#REF!</v>
      </c>
      <c r="K45" s="121" t="e">
        <f>#REF!</f>
        <v>#REF!</v>
      </c>
      <c r="L45" s="9" t="e">
        <f>SUM(B45:I45)/10</f>
        <v>#REF!</v>
      </c>
    </row>
    <row r="46" spans="1:12" ht="25.5" x14ac:dyDescent="0.2">
      <c r="A46" s="5"/>
      <c r="B46" s="10" t="s">
        <v>132</v>
      </c>
      <c r="C46" s="11"/>
      <c r="D46" s="11"/>
      <c r="E46" s="11"/>
      <c r="F46" s="11"/>
      <c r="G46" s="11"/>
      <c r="H46" s="11"/>
      <c r="I46" s="11"/>
      <c r="J46" s="11"/>
      <c r="K46" s="11"/>
      <c r="L46" s="12" t="s">
        <v>122</v>
      </c>
    </row>
    <row r="47" spans="1:12" x14ac:dyDescent="0.2">
      <c r="A47" s="5"/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6">
        <v>8</v>
      </c>
      <c r="J47" s="6">
        <v>9</v>
      </c>
      <c r="K47" s="6">
        <v>10</v>
      </c>
      <c r="L47" s="7"/>
    </row>
    <row r="48" spans="1:12" x14ac:dyDescent="0.2">
      <c r="A48" s="5" t="s">
        <v>123</v>
      </c>
      <c r="B48" s="124" t="e">
        <f>#REF!</f>
        <v>#REF!</v>
      </c>
      <c r="C48" s="124" t="e">
        <f>#REF!</f>
        <v>#REF!</v>
      </c>
      <c r="D48" s="124" t="e">
        <f>#REF!</f>
        <v>#REF!</v>
      </c>
      <c r="E48" s="124" t="e">
        <f>#REF!</f>
        <v>#REF!</v>
      </c>
      <c r="F48" s="124" t="e">
        <f>#REF!</f>
        <v>#REF!</v>
      </c>
      <c r="G48" s="8" t="e">
        <f>#REF!</f>
        <v>#REF!</v>
      </c>
      <c r="H48" s="8" t="e">
        <f>#REF!</f>
        <v>#REF!</v>
      </c>
      <c r="I48" s="124" t="e">
        <f>#REF!</f>
        <v>#REF!</v>
      </c>
      <c r="J48" s="121" t="e">
        <f>#REF!</f>
        <v>#REF!</v>
      </c>
      <c r="K48" s="125" t="e">
        <f>#REF!</f>
        <v>#REF!</v>
      </c>
      <c r="L48" s="9" t="e">
        <f>SUM(B48:K48)/10</f>
        <v>#REF!</v>
      </c>
    </row>
    <row r="49" spans="1:12" x14ac:dyDescent="0.2">
      <c r="A49" s="5" t="s">
        <v>124</v>
      </c>
      <c r="B49" s="8" t="e">
        <f>#REF!</f>
        <v>#REF!</v>
      </c>
      <c r="C49" s="124" t="e">
        <f>#REF!</f>
        <v>#REF!</v>
      </c>
      <c r="D49" s="124" t="e">
        <f>#REF!</f>
        <v>#REF!</v>
      </c>
      <c r="E49" s="124" t="e">
        <f>#REF!</f>
        <v>#REF!</v>
      </c>
      <c r="F49" s="124" t="e">
        <f>#REF!</f>
        <v>#REF!</v>
      </c>
      <c r="G49" s="8" t="e">
        <f>#REF!</f>
        <v>#REF!</v>
      </c>
      <c r="H49" s="8" t="e">
        <f>#REF!</f>
        <v>#REF!</v>
      </c>
      <c r="I49" s="124" t="e">
        <f>#REF!</f>
        <v>#REF!</v>
      </c>
      <c r="J49" s="121" t="e">
        <f>#REF!</f>
        <v>#REF!</v>
      </c>
      <c r="K49" s="125" t="e">
        <f>#REF!</f>
        <v>#REF!</v>
      </c>
      <c r="L49" s="9" t="e">
        <f t="shared" ref="L49:L51" si="10">SUM(B49:K49)/10</f>
        <v>#REF!</v>
      </c>
    </row>
    <row r="50" spans="1:12" x14ac:dyDescent="0.2">
      <c r="A50" s="5" t="s">
        <v>125</v>
      </c>
      <c r="B50" s="124" t="e">
        <f>#REF!</f>
        <v>#REF!</v>
      </c>
      <c r="C50" s="124" t="e">
        <f>#REF!</f>
        <v>#REF!</v>
      </c>
      <c r="D50" s="124" t="e">
        <f>#REF!</f>
        <v>#REF!</v>
      </c>
      <c r="E50" s="124" t="e">
        <f>#REF!</f>
        <v>#REF!</v>
      </c>
      <c r="F50" s="124" t="e">
        <f>#REF!</f>
        <v>#REF!</v>
      </c>
      <c r="G50" s="124" t="e">
        <f>#REF!</f>
        <v>#REF!</v>
      </c>
      <c r="H50" s="124" t="e">
        <f>#REF!</f>
        <v>#REF!</v>
      </c>
      <c r="I50" s="124" t="e">
        <f>#REF!</f>
        <v>#REF!</v>
      </c>
      <c r="J50" s="121" t="e">
        <f>#REF!</f>
        <v>#REF!</v>
      </c>
      <c r="K50" s="125" t="e">
        <f>#REF!</f>
        <v>#REF!</v>
      </c>
      <c r="L50" s="9" t="e">
        <f t="shared" si="10"/>
        <v>#REF!</v>
      </c>
    </row>
    <row r="51" spans="1:12" x14ac:dyDescent="0.2">
      <c r="A51" s="5" t="s">
        <v>126</v>
      </c>
      <c r="B51" s="8" t="e">
        <f>#REF!</f>
        <v>#REF!</v>
      </c>
      <c r="C51" s="8" t="e">
        <f>#REF!</f>
        <v>#REF!</v>
      </c>
      <c r="D51" s="8" t="e">
        <f>#REF!</f>
        <v>#REF!</v>
      </c>
      <c r="E51" s="8" t="e">
        <f>#REF!</f>
        <v>#REF!</v>
      </c>
      <c r="F51" s="8" t="e">
        <f>#REF!</f>
        <v>#REF!</v>
      </c>
      <c r="G51" s="8" t="e">
        <f>#REF!</f>
        <v>#REF!</v>
      </c>
      <c r="H51" s="8" t="e">
        <f>#REF!</f>
        <v>#REF!</v>
      </c>
      <c r="I51" s="8" t="e">
        <f>#REF!</f>
        <v>#REF!</v>
      </c>
      <c r="J51" s="121" t="e">
        <f>#REF!</f>
        <v>#REF!</v>
      </c>
      <c r="K51" s="121" t="e">
        <f>#REF!</f>
        <v>#REF!</v>
      </c>
      <c r="L51" s="9" t="e">
        <f t="shared" si="10"/>
        <v>#REF!</v>
      </c>
    </row>
    <row r="52" spans="1:12" ht="25.5" x14ac:dyDescent="0.2">
      <c r="A52" s="5"/>
      <c r="B52" s="10" t="s">
        <v>133</v>
      </c>
      <c r="C52" s="11"/>
      <c r="D52" s="11"/>
      <c r="E52" s="11"/>
      <c r="F52" s="11"/>
      <c r="G52" s="11"/>
      <c r="H52" s="11"/>
      <c r="I52" s="11"/>
      <c r="J52" s="11"/>
      <c r="K52" s="11"/>
      <c r="L52" s="12" t="s">
        <v>122</v>
      </c>
    </row>
    <row r="53" spans="1:12" x14ac:dyDescent="0.2">
      <c r="A53" s="5"/>
      <c r="B53" s="6">
        <v>1</v>
      </c>
      <c r="C53" s="6">
        <v>2</v>
      </c>
      <c r="D53" s="6">
        <v>3</v>
      </c>
      <c r="E53" s="6">
        <v>4</v>
      </c>
      <c r="F53" s="6">
        <v>5</v>
      </c>
      <c r="G53" s="6">
        <v>6</v>
      </c>
      <c r="H53" s="6">
        <v>7</v>
      </c>
      <c r="I53" s="6">
        <v>8</v>
      </c>
      <c r="J53" s="6">
        <v>9</v>
      </c>
      <c r="K53" s="6">
        <v>10</v>
      </c>
      <c r="L53" s="7"/>
    </row>
    <row r="54" spans="1:12" x14ac:dyDescent="0.2">
      <c r="A54" s="5" t="s">
        <v>123</v>
      </c>
      <c r="B54" s="8" t="e">
        <f>#REF!</f>
        <v>#REF!</v>
      </c>
      <c r="C54" s="8" t="e">
        <f>#REF!</f>
        <v>#REF!</v>
      </c>
      <c r="D54" s="8" t="e">
        <f>#REF!</f>
        <v>#REF!</v>
      </c>
      <c r="E54" s="8" t="e">
        <f>#REF!</f>
        <v>#REF!</v>
      </c>
      <c r="F54" s="8" t="e">
        <f>#REF!</f>
        <v>#REF!</v>
      </c>
      <c r="G54" s="8" t="e">
        <f>#REF!</f>
        <v>#REF!</v>
      </c>
      <c r="H54" s="8" t="e">
        <f>#REF!</f>
        <v>#REF!</v>
      </c>
      <c r="I54" s="8" t="e">
        <f>#REF!</f>
        <v>#REF!</v>
      </c>
      <c r="J54" s="121" t="e">
        <f>#REF!</f>
        <v>#REF!</v>
      </c>
      <c r="K54" s="121" t="e">
        <f>#REF!</f>
        <v>#REF!</v>
      </c>
      <c r="L54" s="9" t="e">
        <f>SUM(B54:K54)/10</f>
        <v>#REF!</v>
      </c>
    </row>
    <row r="55" spans="1:12" x14ac:dyDescent="0.2">
      <c r="A55" s="5" t="s">
        <v>124</v>
      </c>
      <c r="B55" s="8" t="e">
        <f>#REF!</f>
        <v>#REF!</v>
      </c>
      <c r="C55" s="8" t="e">
        <f>#REF!</f>
        <v>#REF!</v>
      </c>
      <c r="D55" s="8" t="e">
        <f>#REF!</f>
        <v>#REF!</v>
      </c>
      <c r="E55" s="8" t="e">
        <f>#REF!</f>
        <v>#REF!</v>
      </c>
      <c r="F55" s="8" t="e">
        <f>#REF!</f>
        <v>#REF!</v>
      </c>
      <c r="G55" s="8" t="e">
        <f>#REF!</f>
        <v>#REF!</v>
      </c>
      <c r="H55" s="8" t="e">
        <f>#REF!</f>
        <v>#REF!</v>
      </c>
      <c r="I55" s="8" t="e">
        <f>#REF!</f>
        <v>#REF!</v>
      </c>
      <c r="J55" s="121" t="e">
        <f>#REF!</f>
        <v>#REF!</v>
      </c>
      <c r="K55" s="121" t="e">
        <f>#REF!</f>
        <v>#REF!</v>
      </c>
      <c r="L55" s="9" t="e">
        <f>SUM(B55:K55)/10</f>
        <v>#REF!</v>
      </c>
    </row>
    <row r="56" spans="1:12" x14ac:dyDescent="0.2">
      <c r="A56" s="5" t="s">
        <v>125</v>
      </c>
      <c r="B56" s="8" t="e">
        <f>#REF!</f>
        <v>#REF!</v>
      </c>
      <c r="C56" s="8" t="e">
        <f>#REF!</f>
        <v>#REF!</v>
      </c>
      <c r="D56" s="8" t="e">
        <f>#REF!</f>
        <v>#REF!</v>
      </c>
      <c r="E56" s="8" t="e">
        <f>#REF!</f>
        <v>#REF!</v>
      </c>
      <c r="F56" s="8" t="e">
        <f>#REF!</f>
        <v>#REF!</v>
      </c>
      <c r="G56" s="8" t="e">
        <f>#REF!</f>
        <v>#REF!</v>
      </c>
      <c r="H56" s="8" t="e">
        <f>#REF!</f>
        <v>#REF!</v>
      </c>
      <c r="I56" s="8" t="e">
        <f>#REF!</f>
        <v>#REF!</v>
      </c>
      <c r="J56" s="121" t="e">
        <f>#REF!</f>
        <v>#REF!</v>
      </c>
      <c r="K56" s="121" t="e">
        <f>#REF!</f>
        <v>#REF!</v>
      </c>
      <c r="L56" s="9" t="e">
        <f t="shared" ref="L56" si="11">SUM(B56:K56)/10</f>
        <v>#REF!</v>
      </c>
    </row>
    <row r="57" spans="1:12" ht="13.5" thickBot="1" x14ac:dyDescent="0.25">
      <c r="A57" s="13" t="s">
        <v>126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21" t="e">
        <f>#REF!</f>
        <v>#REF!</v>
      </c>
      <c r="K57" s="121" t="e">
        <f>#REF!</f>
        <v>#REF!</v>
      </c>
      <c r="L57" s="9" t="e">
        <f>SUM(B57:K57)/10</f>
        <v>#REF!</v>
      </c>
    </row>
    <row r="58" spans="1:12" ht="13.5" thickTop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x14ac:dyDescent="0.2">
      <c r="A59" s="5"/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7"/>
    </row>
    <row r="60" spans="1:12" x14ac:dyDescent="0.2">
      <c r="A60" s="5" t="s">
        <v>123</v>
      </c>
      <c r="B60" s="8" t="e">
        <f>B36+B42+B48+B54</f>
        <v>#REF!</v>
      </c>
      <c r="C60" s="8" t="e">
        <f t="shared" ref="C60:K60" si="12">C36+C42+C48+C54</f>
        <v>#REF!</v>
      </c>
      <c r="D60" s="8" t="e">
        <f t="shared" si="12"/>
        <v>#REF!</v>
      </c>
      <c r="E60" s="8" t="e">
        <f t="shared" si="12"/>
        <v>#REF!</v>
      </c>
      <c r="F60" s="8" t="e">
        <f t="shared" si="12"/>
        <v>#REF!</v>
      </c>
      <c r="G60" s="8" t="e">
        <f t="shared" si="12"/>
        <v>#REF!</v>
      </c>
      <c r="H60" s="8" t="e">
        <f t="shared" si="12"/>
        <v>#REF!</v>
      </c>
      <c r="I60" s="8" t="e">
        <f t="shared" si="12"/>
        <v>#REF!</v>
      </c>
      <c r="J60" s="8" t="e">
        <f t="shared" si="12"/>
        <v>#REF!</v>
      </c>
      <c r="K60" s="8" t="e">
        <f t="shared" si="12"/>
        <v>#REF!</v>
      </c>
      <c r="L60" s="9" t="e">
        <f>SUM(B60:K60)/10</f>
        <v>#REF!</v>
      </c>
    </row>
    <row r="61" spans="1:12" x14ac:dyDescent="0.2">
      <c r="A61" s="5" t="s">
        <v>124</v>
      </c>
      <c r="B61" s="8" t="e">
        <f>B37+B43+B49+B55</f>
        <v>#REF!</v>
      </c>
      <c r="C61" s="8" t="e">
        <f t="shared" ref="C61:K61" si="13">C37+C43+C49+C55</f>
        <v>#REF!</v>
      </c>
      <c r="D61" s="8" t="e">
        <f t="shared" si="13"/>
        <v>#REF!</v>
      </c>
      <c r="E61" s="8" t="e">
        <f t="shared" si="13"/>
        <v>#REF!</v>
      </c>
      <c r="F61" s="8" t="e">
        <f t="shared" si="13"/>
        <v>#REF!</v>
      </c>
      <c r="G61" s="8" t="e">
        <f t="shared" si="13"/>
        <v>#REF!</v>
      </c>
      <c r="H61" s="8" t="e">
        <f t="shared" si="13"/>
        <v>#REF!</v>
      </c>
      <c r="I61" s="8" t="e">
        <f t="shared" si="13"/>
        <v>#REF!</v>
      </c>
      <c r="J61" s="8" t="e">
        <f t="shared" si="13"/>
        <v>#REF!</v>
      </c>
      <c r="K61" s="8" t="e">
        <f t="shared" si="13"/>
        <v>#REF!</v>
      </c>
      <c r="L61" s="9" t="e">
        <f>SUM(B61:K61)/10</f>
        <v>#REF!</v>
      </c>
    </row>
    <row r="62" spans="1:12" x14ac:dyDescent="0.2">
      <c r="A62" s="5" t="s">
        <v>125</v>
      </c>
      <c r="B62" s="8" t="e">
        <f>B38+B44+B50+B56</f>
        <v>#REF!</v>
      </c>
      <c r="C62" s="8" t="e">
        <f t="shared" ref="C62:K62" si="14">C38+C44+C50+C56</f>
        <v>#REF!</v>
      </c>
      <c r="D62" s="8" t="e">
        <f t="shared" si="14"/>
        <v>#REF!</v>
      </c>
      <c r="E62" s="8" t="e">
        <f t="shared" si="14"/>
        <v>#REF!</v>
      </c>
      <c r="F62" s="8" t="e">
        <f t="shared" si="14"/>
        <v>#REF!</v>
      </c>
      <c r="G62" s="8" t="e">
        <f t="shared" si="14"/>
        <v>#REF!</v>
      </c>
      <c r="H62" s="8" t="e">
        <f t="shared" si="14"/>
        <v>#REF!</v>
      </c>
      <c r="I62" s="8" t="e">
        <f t="shared" si="14"/>
        <v>#REF!</v>
      </c>
      <c r="J62" s="8" t="e">
        <f t="shared" si="14"/>
        <v>#REF!</v>
      </c>
      <c r="K62" s="8" t="e">
        <f t="shared" si="14"/>
        <v>#REF!</v>
      </c>
      <c r="L62" s="9" t="e">
        <f>SUM(B62:K62)/10</f>
        <v>#REF!</v>
      </c>
    </row>
    <row r="63" spans="1:12" ht="13.5" thickBot="1" x14ac:dyDescent="0.25">
      <c r="A63" s="13" t="s">
        <v>126</v>
      </c>
      <c r="B63" s="8" t="e">
        <f>B45+B51+B57+B39</f>
        <v>#REF!</v>
      </c>
      <c r="C63" s="8" t="e">
        <f t="shared" ref="C63:K63" si="15">C45+C51+C57+C39</f>
        <v>#REF!</v>
      </c>
      <c r="D63" s="8" t="e">
        <f t="shared" si="15"/>
        <v>#REF!</v>
      </c>
      <c r="E63" s="8" t="e">
        <f t="shared" si="15"/>
        <v>#REF!</v>
      </c>
      <c r="F63" s="8" t="e">
        <f t="shared" si="15"/>
        <v>#REF!</v>
      </c>
      <c r="G63" s="8" t="e">
        <f t="shared" si="15"/>
        <v>#REF!</v>
      </c>
      <c r="H63" s="8" t="e">
        <f t="shared" si="15"/>
        <v>#REF!</v>
      </c>
      <c r="I63" s="8" t="e">
        <f t="shared" si="15"/>
        <v>#REF!</v>
      </c>
      <c r="J63" s="8" t="e">
        <f t="shared" si="15"/>
        <v>#REF!</v>
      </c>
      <c r="K63" s="8" t="e">
        <f t="shared" si="15"/>
        <v>#REF!</v>
      </c>
      <c r="L63" s="9" t="e">
        <f>SUM(B63:K63)/10</f>
        <v>#REF!</v>
      </c>
    </row>
    <row r="64" spans="1:12" ht="13.5" thickTop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1-4 класс </vt:lpstr>
      <vt:lpstr>5-11 класс </vt:lpstr>
      <vt:lpstr>Лист1</vt:lpstr>
      <vt:lpstr>'1-4 класс '!Область_печати</vt:lpstr>
      <vt:lpstr>'5-11 класс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revizor21</cp:lastModifiedBy>
  <cp:lastPrinted>2023-11-01T13:41:40Z</cp:lastPrinted>
  <dcterms:created xsi:type="dcterms:W3CDTF">1996-10-08T23:32:33Z</dcterms:created>
  <dcterms:modified xsi:type="dcterms:W3CDTF">2023-11-01T13:41:43Z</dcterms:modified>
</cp:coreProperties>
</file>